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66925"/>
  <mc:AlternateContent xmlns:mc="http://schemas.openxmlformats.org/markup-compatibility/2006">
    <mc:Choice Requires="x15">
      <x15ac:absPath xmlns:x15ac="http://schemas.microsoft.com/office/spreadsheetml/2010/11/ac" url="C:\Users\hannahcraig16\Downloads\"/>
    </mc:Choice>
  </mc:AlternateContent>
  <xr:revisionPtr revIDLastSave="0" documentId="8_{4B89124F-B39C-4F47-9F75-6A2AECF1990B}" xr6:coauthVersionLast="47" xr6:coauthVersionMax="47" xr10:uidLastSave="{00000000-0000-0000-0000-000000000000}"/>
  <bookViews>
    <workbookView xWindow="1950" yWindow="1950" windowWidth="21600" windowHeight="11295" firstSheet="2" activeTab="2" xr2:uid="{0E8F28B2-2A05-4EFD-8F3A-DB62A8F96197}"/>
  </bookViews>
  <sheets>
    <sheet name="1_Disclaimer" sheetId="13" r:id="rId1"/>
    <sheet name="2_Instructions" sheetId="12" r:id="rId2"/>
    <sheet name="3_Questionnaire" sheetId="10" r:id="rId3"/>
    <sheet name="4_Project_Summary" sheetId="11" r:id="rId4"/>
    <sheet name="5_Present_Value_Calculation" sheetId="5" r:id="rId5"/>
    <sheet name="6_Question_24_Examples" sheetId="14" r:id="rId6"/>
    <sheet name="Commercial Benefit Model" sheetId="3" state="hidden" r:id="rId7"/>
    <sheet name="Example Model" sheetId="8" state="hidden" r:id="rId8"/>
    <sheet name="Model with Instructions" sheetId="6" state="hidden"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12" i="14" l="1"/>
  <c r="F6" i="14"/>
  <c r="C16" i="14"/>
  <c r="C9" i="14"/>
  <c r="C18" i="14" l="1"/>
  <c r="F14" i="14"/>
  <c r="C39" i="10" l="1"/>
  <c r="D7" i="5"/>
  <c r="D17" i="5"/>
  <c r="E14" i="11"/>
  <c r="E13" i="11" l="1"/>
  <c r="C77" i="10"/>
  <c r="E4" i="11"/>
  <c r="E9" i="11"/>
  <c r="B3" i="11"/>
  <c r="B222" i="10"/>
  <c r="B223" i="10"/>
  <c r="B221" i="10"/>
  <c r="B220" i="10"/>
  <c r="E15" i="11" s="1"/>
  <c r="D5" i="3" l="1"/>
  <c r="E5" i="11"/>
  <c r="E8" i="11"/>
  <c r="E7" i="11"/>
  <c r="E6" i="11"/>
  <c r="D33" i="3"/>
  <c r="D5" i="5"/>
  <c r="D19" i="3"/>
  <c r="D27" i="3"/>
  <c r="D15" i="3" l="1"/>
  <c r="D16" i="3"/>
  <c r="D17" i="3"/>
  <c r="D18" i="3" l="1"/>
  <c r="D20" i="3" s="1"/>
  <c r="D43" i="3" s="1"/>
  <c r="B216" i="10"/>
  <c r="B215" i="10"/>
  <c r="B214" i="10"/>
  <c r="C16" i="10"/>
  <c r="B213" i="10" s="1"/>
  <c r="E16" i="11" s="1"/>
  <c r="D67" i="3"/>
  <c r="D57" i="3"/>
  <c r="D42" i="3"/>
  <c r="D41" i="3"/>
  <c r="D35" i="3"/>
  <c r="D24" i="3"/>
  <c r="D23" i="3"/>
  <c r="D22" i="3"/>
  <c r="D21" i="3"/>
  <c r="D10" i="3"/>
  <c r="D9" i="3"/>
  <c r="D8" i="3"/>
  <c r="D7" i="3"/>
  <c r="D6" i="3"/>
  <c r="D26" i="6" l="1"/>
  <c r="D8" i="5"/>
  <c r="D20" i="6"/>
  <c r="D71" i="6"/>
  <c r="D26" i="3"/>
  <c r="D28" i="3" s="1"/>
  <c r="D25" i="3" l="1"/>
  <c r="D44" i="8"/>
  <c r="D84" i="8"/>
  <c r="D78" i="8"/>
  <c r="D66" i="8"/>
  <c r="D68" i="8" s="1"/>
  <c r="D69" i="8" s="1"/>
  <c r="D54" i="8"/>
  <c r="D58" i="8" s="1"/>
  <c r="D59" i="8" s="1"/>
  <c r="D53" i="8"/>
  <c r="D47" i="8"/>
  <c r="D33" i="8"/>
  <c r="D35" i="8" s="1"/>
  <c r="D37" i="8" s="1"/>
  <c r="D45" i="8" s="1"/>
  <c r="D27" i="8"/>
  <c r="D29" i="8" s="1"/>
  <c r="D26" i="8"/>
  <c r="D55" i="8" l="1"/>
  <c r="D61" i="8" s="1"/>
  <c r="D46" i="8"/>
  <c r="D48" i="8" s="1"/>
  <c r="D71" i="8"/>
  <c r="D72" i="8" s="1"/>
  <c r="D77" i="6"/>
  <c r="D59" i="6"/>
  <c r="D61" i="6" s="1"/>
  <c r="D62" i="6" s="1"/>
  <c r="D47" i="6"/>
  <c r="D51" i="6" s="1"/>
  <c r="D52" i="6" s="1"/>
  <c r="D46" i="6"/>
  <c r="D40" i="6"/>
  <c r="D28" i="6"/>
  <c r="D30" i="6" s="1"/>
  <c r="D38" i="6" s="1"/>
  <c r="D22" i="6"/>
  <c r="D37" i="6" s="1"/>
  <c r="D19" i="6"/>
  <c r="C21" i="5"/>
  <c r="D20" i="5"/>
  <c r="D44" i="3"/>
  <c r="D54" i="3"/>
  <c r="D58" i="3" s="1"/>
  <c r="D59" i="3" s="1"/>
  <c r="D78" i="3"/>
  <c r="D32" i="3"/>
  <c r="D66" i="3"/>
  <c r="D68" i="3" s="1"/>
  <c r="D53" i="3"/>
  <c r="D47" i="3"/>
  <c r="D11" i="5" s="1"/>
  <c r="C14" i="5"/>
  <c r="C13" i="5"/>
  <c r="C12" i="5"/>
  <c r="D84" i="3"/>
  <c r="D69" i="3" l="1"/>
  <c r="E10" i="11"/>
  <c r="D34" i="3"/>
  <c r="D36" i="3" s="1"/>
  <c r="D45" i="3" s="1"/>
  <c r="D46" i="3" s="1"/>
  <c r="D48" i="3" s="1"/>
  <c r="E11" i="11" s="1"/>
  <c r="C22" i="5"/>
  <c r="C23" i="5" s="1"/>
  <c r="C24" i="5" s="1"/>
  <c r="C25" i="5" s="1"/>
  <c r="C26" i="5" s="1"/>
  <c r="C27" i="5" s="1"/>
  <c r="C28" i="5" s="1"/>
  <c r="C29" i="5" s="1"/>
  <c r="C30" i="5" s="1"/>
  <c r="C31" i="5" s="1"/>
  <c r="C32" i="5" s="1"/>
  <c r="D48" i="6"/>
  <c r="D54" i="6" s="1"/>
  <c r="D39" i="6"/>
  <c r="D41" i="6" s="1"/>
  <c r="D64" i="6"/>
  <c r="D65" i="6" s="1"/>
  <c r="D71" i="3"/>
  <c r="D55" i="3"/>
  <c r="D61" i="3" s="1"/>
  <c r="D12" i="5" l="1"/>
  <c r="D13" i="5"/>
  <c r="D72" i="3"/>
  <c r="D14" i="5" s="1"/>
  <c r="C33" i="5"/>
  <c r="E12" i="11" l="1"/>
  <c r="D15" i="5"/>
  <c r="C34" i="5"/>
  <c r="D40" i="5" l="1"/>
  <c r="D32" i="5"/>
  <c r="D37" i="5"/>
  <c r="D34" i="5"/>
  <c r="D38" i="5"/>
  <c r="D33" i="5"/>
  <c r="D36" i="5"/>
  <c r="D31" i="5"/>
  <c r="D35" i="5"/>
  <c r="D39" i="5"/>
  <c r="D24" i="5"/>
  <c r="D28" i="5"/>
  <c r="D21" i="5"/>
  <c r="D29" i="5"/>
  <c r="D27" i="5"/>
  <c r="D26" i="5"/>
  <c r="D30" i="5"/>
  <c r="D22" i="5"/>
  <c r="D23" i="5"/>
  <c r="D25" i="5"/>
  <c r="C35" i="5"/>
  <c r="C36" i="5" l="1"/>
  <c r="C37" i="5" l="1"/>
  <c r="C38" i="5" l="1"/>
  <c r="C39" i="5" l="1"/>
  <c r="C40" i="5" l="1"/>
  <c r="C49" i="5" l="1" a="1"/>
  <c r="C49" i="5" s="1"/>
  <c r="C47" i="5" s="1"/>
  <c r="D42" i="5" s="1"/>
  <c r="B208" i="10" s="1"/>
  <c r="E17" i="1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tc={2BD4E331-9FB9-4D20-9BE4-653DFCF7784C}</author>
    <author>tc={9EED9F1B-1313-418B-8278-FF54FA8C11D1}</author>
    <author>tc={17B21D14-4B5E-4AEA-8E1C-F0421806D084}</author>
  </authors>
  <commentList>
    <comment ref="A26" authorId="0" shapeId="0" xr:uid="{2BD4E331-9FB9-4D20-9BE4-653DFCF7784C}">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Need to include existing sales tax revenue and reflect the possibility of a change in use or an increase or decrease in total sales volume based on use change</t>
        </r>
      </text>
    </comment>
    <comment ref="A54" authorId="1" shapeId="0" xr:uid="{9EED9F1B-1313-418B-8278-FF54FA8C11D1}">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Add new section with other income generated by redevelopment? Optional</t>
        </r>
      </text>
    </comment>
    <comment ref="C58" authorId="2" shapeId="0" xr:uid="{17B21D14-4B5E-4AEA-8E1C-F0421806D084}">
      <text>
        <r>
          <rPr>
            <sz val="11"/>
            <color theme="1"/>
            <rFont val="Calibri"/>
            <family val="2"/>
            <scheme val="minor"/>
          </rPr>
          <t>[Threaded comment]
Your version of Excel allows you to read this threaded comment; however, any edits to it will get removed if the file is opened in a newer version of Excel. Learn more: https://go.microsoft.com/fwlink/?linkid=870924
Comment:
    Blight and XXX</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<sst xmlns="http://schemas.openxmlformats.org/spreadsheetml/2006/main" count="640" uniqueCount="401">
  <si>
    <t>Disclaimer</t>
  </si>
  <si>
    <t>This Excel File is intended to help analyze and make preliminary decisions about redevelopment projects. It is not intended for use in making final decisions about redevelopment projects.</t>
  </si>
  <si>
    <t>For assistance with evaluating economic feasibility of brownfields projects please contact your TAB assistance provider.</t>
  </si>
  <si>
    <t>This project has been funded wholly or in part by the United States Environmental Protection Agency under the following assistance agreement: Kansas State University (TR-83684001). The contents of this document do not necessarily reflect the views and policies of the Environmental Protection Agency, nor does the EPA endorse trade names or recommend the use of commercial products mentioned in this document.</t>
  </si>
  <si>
    <t>Instructions</t>
  </si>
  <si>
    <t>This Excel File is not intended for use in making final decisions about redevelopment projects.</t>
  </si>
  <si>
    <t>After reading the instructions, please proceed through to the "Questionnaire" tab to begin.</t>
  </si>
  <si>
    <t>Tab</t>
  </si>
  <si>
    <t>Description</t>
  </si>
  <si>
    <t>1_Disclaimer</t>
  </si>
  <si>
    <t>Disclaimer.</t>
  </si>
  <si>
    <t>2_Instructions</t>
  </si>
  <si>
    <t>The Community Benefits Calculator ("CBC") is intended to assist communities in evaluating potential reuse options for brownfields redevelopment and other real estate development projects.  The CBC prompts the user to gather information and answer questions to assist the user in evaluating the financial viability of a potential project as well as whether the project supports the community's current public priorities.  The CBC  is not intended for use in making final decisions about redevelopment projects. After you have downloaded the CBC to your computer, please save all changes that you make to the CBC to your own personal computer. It is good practice to save it with a date in the name in order to have control over differing versions of the model. Should you make changes later simply save another copy with the current date. For assistance with evaluating economic feasibility of brownfields projects please contact your TAB assistance provider.</t>
  </si>
  <si>
    <t>3_Questionnaire</t>
  </si>
  <si>
    <t>The questionnaire is the main tool in the Community Benefit Calculator. Please move through the questionnaire from top to bottom leaving no question unanswered. All numbers highlighted in green with blue font are inputs you will fill in.  Each question will describe the information needed and provide guidance to help you find that input.  A "notes" section is provided on the side of each question to  allow documentation of the thought process. The bottom of the sheet will calculate an estimate of the non-monetary benefits and risks along with an estimate of the present value of the project.</t>
  </si>
  <si>
    <t>4_Project_Summary</t>
  </si>
  <si>
    <t>The project summary tab will highlight key metrics like costs, revenues, jobs created etc. that provide a snapshot of the project to help with analyzing the project or comparing this project with another potential use.  There are NO INPUTS on this page.</t>
  </si>
  <si>
    <t>5_Present_Value_Calculation</t>
  </si>
  <si>
    <r>
      <t>The fifth tab houses the present value calculation and all the project's annual cash flows  to the municipality for the life of the project.</t>
    </r>
    <r>
      <rPr>
        <b/>
        <sz val="11"/>
        <color theme="1"/>
        <rFont val="Calibri"/>
        <family val="2"/>
        <scheme val="minor"/>
      </rPr>
      <t xml:space="preserve"> </t>
    </r>
    <r>
      <rPr>
        <sz val="11"/>
        <color theme="1"/>
        <rFont val="Calibri"/>
        <family val="2"/>
        <scheme val="minor"/>
      </rPr>
      <t>There are NO INPUTS on this page.</t>
    </r>
  </si>
  <si>
    <t>6_Question_24_Examples</t>
  </si>
  <si>
    <r>
      <t>The sixth tab houses brief examples of how to come to your calculation for question number 24.</t>
    </r>
    <r>
      <rPr>
        <b/>
        <sz val="11"/>
        <color theme="1"/>
        <rFont val="Calibri"/>
        <family val="2"/>
        <scheme val="minor"/>
      </rPr>
      <t xml:space="preserve"> </t>
    </r>
    <r>
      <rPr>
        <sz val="11"/>
        <color theme="1"/>
        <rFont val="Calibri"/>
        <family val="2"/>
        <scheme val="minor"/>
      </rPr>
      <t>There are NO INPUTS on this page.</t>
    </r>
  </si>
  <si>
    <t>Color Coding</t>
  </si>
  <si>
    <t>Blue numbers are inputs that you can change.</t>
  </si>
  <si>
    <t xml:space="preserve">Items not in blue should remain unchanged. These are outputs. </t>
  </si>
  <si>
    <t>Community Benefit Calculator Questionnaire</t>
  </si>
  <si>
    <t>Please answer the questions to the best of your ability.  Save your work often - you can then pick up where you left off.  Please note that until you have provided all the requested information, any output from the model will be incomplete and should not be utilized.</t>
  </si>
  <si>
    <t>Project Description</t>
  </si>
  <si>
    <t>First, briefly describe your project here. What is the proposed use? Location? Acreage? Who all is involved?  Use as much detail as you like.  Potential variables are in brackets in the example below; please provide a description accurate for your project.</t>
  </si>
  <si>
    <t>Notes</t>
  </si>
  <si>
    <t>The proposed project is the redevelopment of a former mill into a new brewpub. The old mill  sits at the end of Main Street in the town of Springfield.  The Mayor and her staff believe that the redevelopment of the mill will spur additional foot traffic to this portion of downtown and bring additional business to nearby retailers. The mill currently sits abandoned. The city has come into possession of the property due to unpaid property taxes.  The town hoped to sell the site for $100,000 to an experienced developer to gain the expected public benefits from redevelopment, including site cleanup and remediation. However, as research has continued, market conditions and necessary clean-up indicate the town will need to subsidize the project rather than enjoying sales proceeds.  The overall cost to build the brewery and restaurant will be $4.4 million, with no land cost.  The market value when the brewery is complete and operational will be approximately $3.5 million.  The brewery owner will need to bring that amount of debt and equity to the project.  The remaining $900,000 of cost can be covered through a $400,000 EPA cleanup grant and $500,000 of additional subsidy from the city via a ____-year waiver of sales tax.</t>
  </si>
  <si>
    <t>Non-monetary and Social Benefits</t>
  </si>
  <si>
    <t>Now, think about the community's top three most pressing non-monetary and social priorities.  A list of possibilities is below, but please use whatever describes your specific community's needs.  Consider the impact this project will have on these top three priorities and rate them 1-5. 1 = the project will have no impact whatsoever on this priority.  5 = the project is expected to have a significant positive impact on this priority. A total of 15 indicates a project of significant community impact while a score of 3 indicates one of little to none.  Keep this number in mind as you evaluate the project from a financial point of view. Think about this question:  Does the non-monetary or social community impact justify the community's cost of supporting the project? Also please utilize the suggestions as a way to think of what may be unique to your community. You can enter in whatever is applicable to your unique community in B17-B19, not just what is below in purple. Your score will be red, yellow, or green. Red indicates minimal impact on achieving community goals, yellow indicates semi positive to positive, and green indicates great!</t>
  </si>
  <si>
    <t>Score Total</t>
  </si>
  <si>
    <t xml:space="preserve">This project will provide a great economic jumpstart for the mill site at the end of Main Street. The area sits unused and is an eye sore. Another restaurant would well in this location and drive additional foot traffic. The site is not just unattractive, there are known environmental hazards that present a risk to the community. Cleaning it up would have a very positive impact.  This project will create new jobs as well. </t>
  </si>
  <si>
    <t>Economic Revitalization</t>
  </si>
  <si>
    <t>Job Creation</t>
  </si>
  <si>
    <t>Environmental</t>
  </si>
  <si>
    <t>Public Health</t>
  </si>
  <si>
    <t>Equity</t>
  </si>
  <si>
    <t>Historic Preservation</t>
  </si>
  <si>
    <t>Recycling Building Materials</t>
  </si>
  <si>
    <t>Beautification</t>
  </si>
  <si>
    <t>Crime Reduction</t>
  </si>
  <si>
    <t>Affordable Housing</t>
  </si>
  <si>
    <t>Tax increment  from surrounding properties</t>
  </si>
  <si>
    <t>Parks and Recreation</t>
  </si>
  <si>
    <t>Climate Change Goals</t>
  </si>
  <si>
    <t>Private Investment</t>
  </si>
  <si>
    <t>Walkability</t>
  </si>
  <si>
    <t>Environmental Cleanup</t>
  </si>
  <si>
    <t>Risks</t>
  </si>
  <si>
    <t>With any investment, the community must be acutely aware that there is always a downside risk. Real Estate development risk can be extremely hard to quantify or to define in a financial model, as risk can appear in many different ways and to varying degrees of impact. Consider the following possibilities, the likelihood of it happening, and the impact to the community in a downside situation. Use your best judgement and knowledge of your own community and your knowledge of the development team involved.  Talking with other communities or developers of similar projects may help you get a feel for potential risks. The list of risks below are common to most brownfields redevelopments, but keep in mind your particular project may have different or additional risk factors. On a scale of 1 to 5 with 1 being zero risk (i.e.: with low impact to the community in a downside situation) and 5 (having a high risk of occurrence and/or severe negative impact on the community) rate the top three risks to this project. This will not factor into the CBC's financial output, but should be on the forefront of the user's mind while evaluating the project. Also once again please utilize the suggestions as a way to think of what may be unique to your community. You can enter in whatever is applicable to your unique community in B40-B42 not just what is below in purple. Your score will be red, yellow, or green. Red indicates large risk to the community, yellow indicates a fair amount of risk, and green indicates little to no risk!</t>
  </si>
  <si>
    <t>Very few developers are active in our small town, which can present a risk or an opportunity to attract new entrants to the market. There is a local developer who has been around forever, but the firm lacks experience with restaurant and brewery development. The best result would be to donate the site to an owner-user with experience in the brewery business, hopefully as an expansion of an existing establishment in our region. Other risks include rising interest rates and construction costs.  We may experience some backlash from local citizens who may object to supporting a new establishment serving alcohol.  Some community members believe the site should be a new park.</t>
  </si>
  <si>
    <t>Developer Reliability, Experience &amp; Financial Condition</t>
  </si>
  <si>
    <t>Interest Rates</t>
  </si>
  <si>
    <t>Community Backlash</t>
  </si>
  <si>
    <t xml:space="preserve">Uncertainty of Zoning approvals </t>
  </si>
  <si>
    <t>General Contractor or Subcontractor bankruptcy</t>
  </si>
  <si>
    <t>Time Delay</t>
  </si>
  <si>
    <t>Land Control</t>
  </si>
  <si>
    <t xml:space="preserve">Uncertainty of Historic Preservation Requirements </t>
  </si>
  <si>
    <t>Proposed Tenant Fallout (for example, grocery store bankruptcy during development period)</t>
  </si>
  <si>
    <t>Lack of Social and Environmental Equity</t>
  </si>
  <si>
    <t xml:space="preserve">Uncertainty of Real Estate Market Forces </t>
  </si>
  <si>
    <t>Uncertainty of Local or National Political Climate (could affect funding or legality of land use)</t>
  </si>
  <si>
    <t>Cost Overruns</t>
  </si>
  <si>
    <t>Environmental Cleanup Greater Than Anticipated</t>
  </si>
  <si>
    <t>Project Background</t>
  </si>
  <si>
    <t>Q1</t>
  </si>
  <si>
    <t>What is the total project cost?</t>
  </si>
  <si>
    <t>Cost</t>
  </si>
  <si>
    <t xml:space="preserve">How much cash (or contributed land or building) is required to complete the project to the point that it is ready to be fully operational. This will include any land cost, environmental remediation cost, construction cost, permitting cost, design cost, consulting fees, legal fees, etc., regardless of the funding sources. You may need to add in the cost of equipment, the initial purchase of inventory, and working capital. If you are unable to find local resources to help with estimating this cost, TAB maybe able to help.  </t>
  </si>
  <si>
    <t xml:space="preserve">The brewery is expected to cost roughly $4,100,000. Land cost will be born by the city and environmental cleanup cost is estimated at $500,000. The balance of the cost estimate came from conversations with a local contractor and a brewery owner in a nearby town. </t>
  </si>
  <si>
    <t>Q2</t>
  </si>
  <si>
    <r>
      <t>The dollar amount of Sources of Funds</t>
    </r>
    <r>
      <rPr>
        <sz val="12"/>
        <rFont val="Arial"/>
        <family val="2"/>
      </rPr>
      <t xml:space="preserve"> </t>
    </r>
    <r>
      <rPr>
        <u/>
        <sz val="12"/>
        <rFont val="Arial"/>
        <family val="2"/>
      </rPr>
      <t>other than</t>
    </r>
    <r>
      <rPr>
        <sz val="12"/>
        <rFont val="Arial"/>
        <family val="2"/>
      </rPr>
      <t xml:space="preserve"> </t>
    </r>
    <r>
      <rPr>
        <b/>
        <sz val="12"/>
        <rFont val="Arial"/>
        <family val="2"/>
      </rPr>
      <t>EPA grants or Community Funds</t>
    </r>
  </si>
  <si>
    <t>Private capital (debt and equity) of $3,500,000</t>
  </si>
  <si>
    <t xml:space="preserve">This can be grants, private capital, philanthropy etc.  This would include state funds outside of federal EPA grants. </t>
  </si>
  <si>
    <t>Q3</t>
  </si>
  <si>
    <t>EPA Grants</t>
  </si>
  <si>
    <t>Total of all EPA grants or other assistance provided by EPA (for example, Technical Assistance which lowers the cost of planning or consultants).  Dollars from the state that were given to the state by the EPA should be included here.</t>
  </si>
  <si>
    <t>We were lucky enough to receive a $500,000 cleanup grant from the EPA.</t>
  </si>
  <si>
    <t>Q4</t>
  </si>
  <si>
    <t>Community Funds</t>
  </si>
  <si>
    <t>This is total cost to the Community (the municipality, governmental entity, or public agency supporting this project). This amount will be the total investment from the Community to fill any gap remaining after applying all of the other sources noted above. The Community Investment may be cash, value of donated land, reduced taxes or TIF given to a developer, etc.  The Community may need to provide new infrastructure for the project as well.  Does this figure match what the community is prepared to spend? If this looks too high given the expected community benefit or level of community resources, it may be time to go back to the drawing board in order to increase one of the sources above.</t>
  </si>
  <si>
    <t>The $100,000 is needed in addition to the donated land.  The plan is to cover this with a property tax waiver for 8 years.</t>
  </si>
  <si>
    <t>Q5</t>
  </si>
  <si>
    <t>What is the current assessed value for the property?</t>
  </si>
  <si>
    <t>Assessed Value</t>
  </si>
  <si>
    <r>
      <t>If you don’t have this on hand you can simply google "</t>
    </r>
    <r>
      <rPr>
        <b/>
        <i/>
        <sz val="12"/>
        <rFont val="Arial"/>
        <family val="2"/>
      </rPr>
      <t>Your County Name Here</t>
    </r>
    <r>
      <rPr>
        <i/>
        <sz val="12"/>
        <rFont val="Arial"/>
        <family val="2"/>
      </rPr>
      <t xml:space="preserve"> Tax Assessor" and search by either parcel number or address. If this information is not available online, you can call your county tax assessor's office. Include the assessed value of existing land and any improvements.  </t>
    </r>
  </si>
  <si>
    <t xml:space="preserve">The county assessor's office indicates the current assessed value of the property is $100,000.  However, since it's owned by the city, no property tax is being paid currently. </t>
  </si>
  <si>
    <t>Q6</t>
  </si>
  <si>
    <t>What is the local sales tax rate?</t>
  </si>
  <si>
    <t>Rate</t>
  </si>
  <si>
    <t>For a broader estimation of benefit enter in the state-wide sales tax rate. If you would like to focus on the benefit to your immediate community, use only the percentage of sales tax that is directed to the local city/town or county. We recommend using the resource below.</t>
  </si>
  <si>
    <t>Only the city's portion of the overall sales tax.</t>
  </si>
  <si>
    <t>https://www.avalara.com/taxrates/en/state-rates.html</t>
  </si>
  <si>
    <t>Q7</t>
  </si>
  <si>
    <t>What is the local property tax rate?</t>
  </si>
  <si>
    <t>Once again Google is your friend here! Please make sure to specify what kind of property you are searching for. Jurisdictions typically have two property tax rates - one for commercial/industrial, and one for residential. You can also call a local Taxation and Assessment office and receive an estimate. Be sure to use the rate on the assessed (not market) value of the property.</t>
  </si>
  <si>
    <t>The city will need to negotiate with the other entities that receive property tax in order to have the full amount rebated to the brewery owner.</t>
  </si>
  <si>
    <t>Q8</t>
  </si>
  <si>
    <t>What is the assessed value of the adjacent real estate?</t>
  </si>
  <si>
    <t xml:space="preserve">Determine what properties within the vicinity of your site are expected to see an increase due to the redevelopment of your property and find the total current assessed value utilizing the same resources listed in Question 2 above. This can reasonably be assumed to be the buildings within visual site of your project, but can also include any buildings you believe are adversely affected by the blight of the subject site. This number will be used later to calculate blight reduction. </t>
  </si>
  <si>
    <t>Through some thorough research and assumptions we determined that all the retail on main street will be affected.  The beginning assessed value is 12,000,000.</t>
  </si>
  <si>
    <t>Q9</t>
  </si>
  <si>
    <t>How many people currently visit the site annually?</t>
  </si>
  <si>
    <t>Annual Visitors</t>
  </si>
  <si>
    <t xml:space="preserve">This list can include local residents, shoppers, tourists, recreational users, etc. This generally only applies to attractions like retail, restaurants, recreation centers, or entertainment. If your site is vacant or unoccupied this will be zero, but please use "1" to allow for percentage increase (Question 12). </t>
  </si>
  <si>
    <t xml:space="preserve">Currently no one visits the site. At least legally. </t>
  </si>
  <si>
    <t>Incremental Jobs</t>
  </si>
  <si>
    <t>Q10</t>
  </si>
  <si>
    <t>How long do you expect it will be until the development is complete and ready for operation?</t>
  </si>
  <si>
    <t>Years</t>
  </si>
  <si>
    <t>Our sources suggest 6 months for clean up and 1.5 years for the development.</t>
  </si>
  <si>
    <t>This estimate should be provided by the development team leading the project.</t>
  </si>
  <si>
    <t>Q11</t>
  </si>
  <si>
    <t>How many temporary jobs do you expect to be involved in the remediation, construction and development of the project?</t>
  </si>
  <si>
    <t>Jobs</t>
  </si>
  <si>
    <t>Although these jobs may not be permanent, over the course of a development there can be some meaningful spending and income injected into your local economy by these temporary residents or employees.</t>
  </si>
  <si>
    <t xml:space="preserve">A local general contractor provided us with this number. </t>
  </si>
  <si>
    <t>Q12</t>
  </si>
  <si>
    <t>What is the estimated average annual salary of the above temporary jobs?</t>
  </si>
  <si>
    <t>Avg. Salary</t>
  </si>
  <si>
    <t>If you don’t have this number it can be useful to search for the national average annual salary for the reuse industry, and then adjust that up or down depending on your area's cost of living.</t>
  </si>
  <si>
    <t>Q13</t>
  </si>
  <si>
    <t>How many direct, permanent jobs do you expect to be created by the redevelopment project?</t>
  </si>
  <si>
    <t>Please use 0.5 for part time jobs. Do not include any jobs related to the construction of the project. These are the permanent jobs created by the end use of the project.</t>
  </si>
  <si>
    <t>A brewpub nearby employees 10 people in the back of house and 10 wait staff.</t>
  </si>
  <si>
    <t>Q14</t>
  </si>
  <si>
    <t>What is the estimated average annual salary of the above permanent jobs?</t>
  </si>
  <si>
    <t>If you don’t have this number it can be useful to search for the national average annual salary for the construction and remediation industry in your area, and then adjust that up or down depending on your area's cost of living.</t>
  </si>
  <si>
    <t xml:space="preserve">Provided by our brewery contact. </t>
  </si>
  <si>
    <t>Q15</t>
  </si>
  <si>
    <t>How many jobs will be lost?</t>
  </si>
  <si>
    <t>Jobs Lost</t>
  </si>
  <si>
    <t xml:space="preserve">To the best of your knowledge, how many jobs will be lost due to replacement or repurposing of the existing structure(s)? This could be zero if the property is vacant or unused at time of redevelopment. </t>
  </si>
  <si>
    <t>There is no current workforce.</t>
  </si>
  <si>
    <t>Q16</t>
  </si>
  <si>
    <t>What is the estimated average salary of the above jobs that will be lost?</t>
  </si>
  <si>
    <t>Jobs Lost Avg. Salary</t>
  </si>
  <si>
    <t xml:space="preserve">This information may not be immediately available but should be searchable using the same steps used in Question 8.  </t>
  </si>
  <si>
    <t>There is no current workforce</t>
  </si>
  <si>
    <t>Q17</t>
  </si>
  <si>
    <t>What percentage of income of these new jobs do you expect to be spent locally on taxable items?</t>
  </si>
  <si>
    <t>% Spent</t>
  </si>
  <si>
    <t>This number can vary greatly. Below are a few questions to consider when thinking this through.</t>
  </si>
  <si>
    <t xml:space="preserve">This estimate was provided by our local economic developer. </t>
  </si>
  <si>
    <t xml:space="preserve"> Does your town offer plenty of restaurants, grocery stores, big-box stores, and other retail establishments? If yes your percentage should be higher, if not, it will be lower. Will these new employees live locally? If yes, your percentage should be higher, if not, it will be lower. </t>
  </si>
  <si>
    <t>20% is a good estimate but can differ by area.</t>
  </si>
  <si>
    <t>Incremental Foot Traffic/Visitors</t>
  </si>
  <si>
    <t>Q18</t>
  </si>
  <si>
    <t>How many people are expected to visit the site annually after redevelopment?</t>
  </si>
  <si>
    <t>Annual Visitors Post Redevelopment</t>
  </si>
  <si>
    <t>Give your best estimate of how many people will use/visit the new site. Please take into consideration the changes in site use.</t>
  </si>
  <si>
    <t>Q19</t>
  </si>
  <si>
    <t>How much do you expect visitors to spend locally in places other than the site?</t>
  </si>
  <si>
    <t>Estimated Spending per Visitor</t>
  </si>
  <si>
    <r>
      <t xml:space="preserve">Estimate how much you think the average visitor will spend per visit not including what they will spend at the site. This is the dollar amount you expect the new visitor to spend in the local economy on </t>
    </r>
    <r>
      <rPr>
        <b/>
        <i/>
        <sz val="12"/>
        <rFont val="Arial"/>
        <family val="2"/>
      </rPr>
      <t>taxable items</t>
    </r>
    <r>
      <rPr>
        <i/>
        <sz val="12"/>
        <rFont val="Arial"/>
        <family val="2"/>
      </rPr>
      <t>.</t>
    </r>
  </si>
  <si>
    <t>Incremental Sales Tax Calculator</t>
  </si>
  <si>
    <t>Q20</t>
  </si>
  <si>
    <t>Does the current site generate any taxable retail sales?</t>
  </si>
  <si>
    <t>Current Sales</t>
  </si>
  <si>
    <t xml:space="preserve">If the current use is generating sales taxes, please enter the estimated total retail sales (not sales tax collected) generated at the site over the past 12 months. If no sales are being generated by the current use, please enter zero. </t>
  </si>
  <si>
    <t xml:space="preserve">There are no current sales. </t>
  </si>
  <si>
    <t>Q21</t>
  </si>
  <si>
    <t>What are your expected sales post redevelopment?</t>
  </si>
  <si>
    <t>New Sales</t>
  </si>
  <si>
    <r>
      <t xml:space="preserve">Estimate total taxable retail sales (not sales tax collections) that will be generated by the new use during its first 12 months of operations. If a new tenant is well known this information may be researchable. Once again this is only on </t>
    </r>
    <r>
      <rPr>
        <b/>
        <i/>
        <sz val="12"/>
        <rFont val="Arial"/>
        <family val="2"/>
      </rPr>
      <t>taxable items</t>
    </r>
    <r>
      <rPr>
        <i/>
        <sz val="12"/>
        <rFont val="Arial"/>
        <family val="2"/>
      </rPr>
      <t xml:space="preserve">. </t>
    </r>
  </si>
  <si>
    <t xml:space="preserve">Provided by our brewery contact. We see this growing, but would like to be conservative in our estimation. </t>
  </si>
  <si>
    <t>Incremental Property Tax Calculator</t>
  </si>
  <si>
    <t>Q22</t>
  </si>
  <si>
    <t>What is the new property's expected assessed value?</t>
  </si>
  <si>
    <t>New assessed value</t>
  </si>
  <si>
    <r>
      <t xml:space="preserve">Utilizing the assessment process from Question 2, use your best judgement to look up properties in the area similar to your planned reuse to get an idea of the new assessed value. It may be beneficial to reach out to a local broker or real estate professional to get an educated opinion regarding comparable properties and their market values.   If you estimate market value, don't forget to calculate the expected </t>
    </r>
    <r>
      <rPr>
        <b/>
        <i/>
        <sz val="12"/>
        <rFont val="Arial"/>
        <family val="2"/>
      </rPr>
      <t>assessed</t>
    </r>
    <r>
      <rPr>
        <i/>
        <sz val="12"/>
        <rFont val="Arial"/>
        <family val="2"/>
      </rPr>
      <t xml:space="preserve"> value based on your location. Call the assessor if you'd like some help with this. If this property is owned by the government or municipality and will continue to be held that way then the assessed value will be zero. </t>
    </r>
  </si>
  <si>
    <t>Other brand new developed buildings in town seem to be assessed right around this number..</t>
  </si>
  <si>
    <t>Blight Reduction/Property Value Increase</t>
  </si>
  <si>
    <t>Q23</t>
  </si>
  <si>
    <t>If the subject project will eliminate blight, neighboring properties should experience an increase in value. It is also common in real estate for properties to increase in value as time goes on due to a variety of reasons. Using your best judgement, in 5 years, how much increase do you expect in adjacent property values?</t>
  </si>
  <si>
    <t>Property Value Increase</t>
  </si>
  <si>
    <t xml:space="preserve">We once again chose to be conservative hear. Although we definitely see larger benefit. </t>
  </si>
  <si>
    <t>This can vary greatly. A 2017 study estimated that on average, brownfield redevelopment caused nearby property values to increase by 5%-15.2%. https://www.journals.uchicago.edu/doi/pdfplus/10.1086/689743</t>
  </si>
  <si>
    <t>Operating Costs, Cost of Capital and Life of the Development</t>
  </si>
  <si>
    <t>Q24</t>
  </si>
  <si>
    <t>What do you expect the community's annual net cash flow to be?</t>
  </si>
  <si>
    <t>Net Cashflow(Annual)</t>
  </si>
  <si>
    <t>After the project is complete, will the community collect any revenue or bear any cost going forward? If the Community is the owner of the project or has an agreement to pay ongoing costs for the development (snowplowing, etc.), that ongoing obligation should be considered. If the Community will pay any ongoing costs, enter the annual amount. For example, this could be cost of landscaping, increased traffic requiring more upkeep of roads or police presence. Make a reasonable assumption regarding any annual reimbursements of the community's annual costs, such as ongoing fees from the developer, annual operating grants, user fees the community will collect on any ongoing costs that might occur, or net operating cashflow if the community is operating the site. Then, subtract any annual costs the community will incur from the site.  Enter in your estimate of annual NET inflows or outflows of cash. Positive for inflows and negative for outflows. Please proceed to tab 6 if you would like two differing examples of this calculation.</t>
  </si>
  <si>
    <t>This was provided by our local officials on estimated costs due to increased police, upkeep of roads and the upkeep of the large city public greenspace directly next to the property that was previously left unkept. There is an expectation of a donation annually from the business in the amount of $50,000.</t>
  </si>
  <si>
    <t>Q25</t>
  </si>
  <si>
    <t>What is your cost of capital?</t>
  </si>
  <si>
    <t>The cost of capital can be either what the Community's capital actually costs (at what interest rate can the community sell bonds today) or it can be a judgment call as a minimum financial return the Community would require in order to invest in the project. A good place to start for a judgement call is to take the current 10 year treasury rate and add between 3-10%. The 10 year treasury rate can be found easily by searching online.</t>
  </si>
  <si>
    <t xml:space="preserve">We once again used our economic developer's help here. </t>
  </si>
  <si>
    <t>Q26</t>
  </si>
  <si>
    <t>What do you expect the life of the project to be?</t>
  </si>
  <si>
    <t>How long do you reasonably expect this redevelopment to be viable? For the purposes of this calculator the maximum life of the project is 20 years. Enter in the number of years you expect your project to be viable. Not to exceed 20 even if your project is viable for a longer period.</t>
  </si>
  <si>
    <t xml:space="preserve">We expect this brewery to be a staple of the community and here to stay. Although there may be some backlash initially its benefits to the community economically and non economically will quickly win everyone over. </t>
  </si>
  <si>
    <t>Q27</t>
  </si>
  <si>
    <t>Will there be any provided tax benefits to the developer?</t>
  </si>
  <si>
    <t>Amount</t>
  </si>
  <si>
    <t xml:space="preserve">Many municipalities will offer tax benefits in order to help the development pencil out. This can occur in various ways but is often in the form of property tax or sales tax forgiveness for a certain amount of years. Utilize the Present Value Calculation tab to look at what taxes are and enter in the amount here that will be forgiven. </t>
  </si>
  <si>
    <t>The local city government has offered to forgo property taxes on the brewpub for a total of 10 years which comes out to $135,000.</t>
  </si>
  <si>
    <t>Project Benefits</t>
  </si>
  <si>
    <t>Project Monetary Community Benefit Over Life of Project</t>
  </si>
  <si>
    <t xml:space="preserve"> This is the present value of the estimated annual cash flows for the proposed project.  It factors in the community's initial investment and all future cashflows (positive and negative) derived from it. The present value of an investment is a succinct way to see if a project is economically viable.  If the PV is positive, there is a financial benefit.  If the PV is negative, the project does not pay for itself over time.   But, project economics is just one lens.  It is critical to consider non-monetary benefits as well.  Even if the present value is zero or below, the community may feel the community benefit is well worth the cost.  Always make sure your evaluation considers risk as well.</t>
  </si>
  <si>
    <t>Non Monetary Benefit Score</t>
  </si>
  <si>
    <t>Risk Score</t>
  </si>
  <si>
    <t xml:space="preserve">Now that you have quantified the dollar amount of benefit or cost the community is expected to receive over the life of the project, reconsider the priorities you chose above. Do these align? The right project will find a balance between  being financially feasible and being something that is necessary and desired by the community. Does the community's expected benefit justify the potential risk? A low non monetary benefit score and high risk may not outweigh the income generated. In an ideal situation your project will generate a positive present value, have a high non monetary benefit score and a low risk score. </t>
  </si>
  <si>
    <t>Now what?</t>
  </si>
  <si>
    <t>Should you decide that this seems like a good prospect the journey has just begun. If your community would like more assistance in evaluating the project, we highly recommend utilizing the KSU TAB program or seek additional expertise. This tool was created in collaboration with Adaapta, experts in remediation and redevelopment of brownfield properties.</t>
  </si>
  <si>
    <t>KSU TAB</t>
  </si>
  <si>
    <t>EPA Brownfield Technical Assistance</t>
  </si>
  <si>
    <t>Adaapta</t>
  </si>
  <si>
    <t>Proceed to the "Project Summary"  for a snapshot of your project!</t>
  </si>
  <si>
    <t>Project Summary</t>
  </si>
  <si>
    <t>Total Project Cost</t>
  </si>
  <si>
    <t>Municipality Costs</t>
  </si>
  <si>
    <t>Time to Completion</t>
  </si>
  <si>
    <t>Permanent Jobs Created</t>
  </si>
  <si>
    <t>New Annual Visitors</t>
  </si>
  <si>
    <t>New Annual Retail Sales Volume</t>
  </si>
  <si>
    <t>New Assessed Property Values</t>
  </si>
  <si>
    <t xml:space="preserve">Incremental Sales Tax </t>
  </si>
  <si>
    <t>Incremental Property Tax</t>
  </si>
  <si>
    <t>Adjacent Assessed Property 5 Year Increase</t>
  </si>
  <si>
    <t>Life of Project</t>
  </si>
  <si>
    <t>Community Risk Score</t>
  </si>
  <si>
    <t>Community Benefit Score</t>
  </si>
  <si>
    <t>Community Economic Benefit</t>
  </si>
  <si>
    <t>Present Value of Public Benefits</t>
  </si>
  <si>
    <t>Project Base</t>
  </si>
  <si>
    <t>Present Value Years</t>
  </si>
  <si>
    <t>Blight Reduction Implementation Year</t>
  </si>
  <si>
    <t>Interest Rate (10-yr Treasury)</t>
  </si>
  <si>
    <t>Project Cost</t>
  </si>
  <si>
    <t>Revenues</t>
  </si>
  <si>
    <t>Incremental Jobs Sales Tax</t>
  </si>
  <si>
    <t>Total Benefits</t>
  </si>
  <si>
    <t>Annual Net Cashflow</t>
  </si>
  <si>
    <t>Cash Flows</t>
  </si>
  <si>
    <t>Net Present Value</t>
  </si>
  <si>
    <t>Cash Inflow Example</t>
  </si>
  <si>
    <t>Cash Outflow Example</t>
  </si>
  <si>
    <t>Municipality Run Pool Redevelopment</t>
  </si>
  <si>
    <t>Privately Operated Brewery Example</t>
  </si>
  <si>
    <t>Admission Revenue</t>
  </si>
  <si>
    <t>Annual Donations to Municipality</t>
  </si>
  <si>
    <t>Snack Revenue</t>
  </si>
  <si>
    <t>Sub Total</t>
  </si>
  <si>
    <t>Swim Team</t>
  </si>
  <si>
    <t>Private Parties</t>
  </si>
  <si>
    <t>Expenses</t>
  </si>
  <si>
    <t>Landscaping</t>
  </si>
  <si>
    <t>Increased Road Work</t>
  </si>
  <si>
    <t>Increase Police Precense</t>
  </si>
  <si>
    <t>Contract Employees</t>
  </si>
  <si>
    <t>Buidling Expenses</t>
  </si>
  <si>
    <t>Pool Expenses</t>
  </si>
  <si>
    <t>Annual Net Cash Flow</t>
  </si>
  <si>
    <t>Insurance</t>
  </si>
  <si>
    <t>DRAFT VERSION 3</t>
  </si>
  <si>
    <t>Glossary</t>
  </si>
  <si>
    <t>Estimated Project Cost</t>
  </si>
  <si>
    <t>Inputs are in Blue</t>
  </si>
  <si>
    <t>Current Property Assessed Value</t>
  </si>
  <si>
    <t>Formulas are in white</t>
  </si>
  <si>
    <t>Sales Tax Rate (to the municipality)</t>
  </si>
  <si>
    <t>Property Tax Rate (to the municipality)</t>
  </si>
  <si>
    <t>Assessed Value of Adjacent Real Estate</t>
  </si>
  <si>
    <t>Current Visitors / Year</t>
  </si>
  <si>
    <t>Incremental Job Growth Calculator</t>
  </si>
  <si>
    <t>Jobs related to development</t>
  </si>
  <si>
    <t xml:space="preserve">  I'm not sure how these examples are working - are they part of the model someone would download?</t>
  </si>
  <si>
    <t>Average New Job Salary</t>
  </si>
  <si>
    <t>Length of the Development</t>
  </si>
  <si>
    <t xml:space="preserve">                                                                                                                                                                                                                                                                                      </t>
  </si>
  <si>
    <t>Net Salaries From Development</t>
  </si>
  <si>
    <t>Consumer Spending (% of Income)</t>
  </si>
  <si>
    <t>Incremental Consumer Spending</t>
  </si>
  <si>
    <t>New Permanent Jobs Generated</t>
  </si>
  <si>
    <t>Average Job Lost Salary</t>
  </si>
  <si>
    <t xml:space="preserve">  </t>
  </si>
  <si>
    <t>Net Jobs Created</t>
  </si>
  <si>
    <t>Net Salaries Created</t>
  </si>
  <si>
    <t>Incremental Foot Traffic / Visitors Calculator</t>
  </si>
  <si>
    <t>Current visitors / year</t>
  </si>
  <si>
    <t>Estimated increase (%)</t>
  </si>
  <si>
    <t>Total Increase in visitors</t>
  </si>
  <si>
    <t>Average Spending per visitor</t>
  </si>
  <si>
    <t>Incremental Spending Increase</t>
  </si>
  <si>
    <t>Current Sales Generated</t>
  </si>
  <si>
    <t>Estimated Sales Generated</t>
  </si>
  <si>
    <t>Incremental Jobs Spending</t>
  </si>
  <si>
    <t>&lt;&lt; Multiplier effect</t>
  </si>
  <si>
    <t>Incremental Visitor Spending Increase</t>
  </si>
  <si>
    <t>Incremental Sales Generated</t>
  </si>
  <si>
    <t>Sales Tax %</t>
  </si>
  <si>
    <t>Incremental Sales Tax</t>
  </si>
  <si>
    <t>Prior Property Value</t>
  </si>
  <si>
    <t>Property Tax Rate</t>
  </si>
  <si>
    <t>Prior Property Tax Generated</t>
  </si>
  <si>
    <t>New Property Value</t>
  </si>
  <si>
    <t>New Property Tax Generated</t>
  </si>
  <si>
    <t>Blight Reduction Value Estimate</t>
  </si>
  <si>
    <t>Value of Adjacent Real Estate</t>
  </si>
  <si>
    <t>Reduced Blight Value Increase</t>
  </si>
  <si>
    <t>New Value of Adjacent Real Estate</t>
  </si>
  <si>
    <t>Increase in Value</t>
  </si>
  <si>
    <t>Incremental Adjacent Property Tax</t>
  </si>
  <si>
    <t>Value of Public Benefit</t>
  </si>
  <si>
    <t>Public Benefit Instructions</t>
  </si>
  <si>
    <t>Type of Public Benefit</t>
  </si>
  <si>
    <t>Public Park</t>
  </si>
  <si>
    <t>Look at the list of Community Priorities and Choose your top 3</t>
  </si>
  <si>
    <t>Cost of Community Benefit</t>
  </si>
  <si>
    <t>Consider the impact of the type of public use based on each priority</t>
  </si>
  <si>
    <t>Project's Impact on Community's Priorities</t>
  </si>
  <si>
    <t>A score of '5' indicates that the use significantly impacts that community priority</t>
  </si>
  <si>
    <t>Community Priorities</t>
  </si>
  <si>
    <t>Impact Score (1-5)</t>
  </si>
  <si>
    <t>A score of '1" indicates that the use does not address that community benefit</t>
  </si>
  <si>
    <t>The minimum Impact Score is 1 and the maximum is 15</t>
  </si>
  <si>
    <t>Based upon the impact score, does the community benefits outweigh the financial cost?</t>
  </si>
  <si>
    <t>Total Impact Score (Max 15)</t>
  </si>
  <si>
    <t>include public benefit in the example?</t>
  </si>
  <si>
    <t>Recommended List of Community Priorities</t>
  </si>
  <si>
    <t>Example Version</t>
  </si>
  <si>
    <t>Maggie wants a traditonal business example (the brew pub wroks) and an "all public" example like a swimming pool.  Should we do them as separate files?</t>
  </si>
  <si>
    <t>Background</t>
  </si>
  <si>
    <t>The town of Springfield is looking to redevelop a former mill into a brewpub</t>
  </si>
  <si>
    <t xml:space="preserve"> The project sits at the end of Main Street and the town believes the redevelopment will spur additional foot traffic to this portion of Main Street.</t>
  </si>
  <si>
    <t>The project will cause what is left of the mill operation to close down</t>
  </si>
  <si>
    <t>Our general contractor estimated that the all-in construction cost is $4 million, we added another million in soft costs, land costs, remediation costs, etc.</t>
  </si>
  <si>
    <t>From the Assessor's website, the current mill's assessed value is $750,000</t>
  </si>
  <si>
    <t>The local sales tax is 7.50%</t>
  </si>
  <si>
    <t>The local Property Tax is 7.50%</t>
  </si>
  <si>
    <t>The Town identified 15 parcels that they believe will directly benefit from the redevelopment. The current assessed value is of all of the adjacent parcels is $200,000,000</t>
  </si>
  <si>
    <t>The local Chamber says 125,000 people visit this part of Main St annually. They include tourists and locals that work or live adjacent to Main St</t>
  </si>
  <si>
    <t>&lt;&lt;Permanent</t>
  </si>
  <si>
    <t>The Brewpub projects that it will employ 15 full-time equivalent workers (management, waitstaff, back-of-house staff, and brewers</t>
  </si>
  <si>
    <t>The Brewpub projects that the average new salary is $50k</t>
  </si>
  <si>
    <t>The Mill is barely operational currently, but 2 full-time jobs will disappear when it closes</t>
  </si>
  <si>
    <t>The average salary of the remaining mill jobs is $45,000</t>
  </si>
  <si>
    <t>The Town's Economic Development Department anticipates that 20% of the net income from these new jobs will be spent in the town's economy</t>
  </si>
  <si>
    <t>The local Chamber thinks visitors can increase by 4.5% with the redevelopment</t>
  </si>
  <si>
    <t>From historic data, the Chamber believes that visitors will spend $7.50 on Main St, on average</t>
  </si>
  <si>
    <t>The Mill doesn't generate any sales</t>
  </si>
  <si>
    <t>The Brewery expects to generate 1.25 million in its first year of operations</t>
  </si>
  <si>
    <t>The Assessor's office believes the new brewpub's property value will be $5,000,000</t>
  </si>
  <si>
    <t>The Town's economic development Department anticipates that the value of the adjacent 15 properties will increase 5.25%</t>
  </si>
  <si>
    <t>still not sure how this works.  Is this the instrucitons for the questionairre tab?  Please start the instructions at the beginning.  Ie, open the model to the x tab.  What are inputs?  What cells are "don't touch".  What does each tab do?  Which tabs does a user acutally fill out?  please put headers on each page.  what tab do i fill out first?  2nd?  where do my answers spit out?</t>
  </si>
  <si>
    <t>why is this here and why is there a questionairre that looks the same.  Is this the tab I should start on?  Maybe we need a "general instrucitons" tab to start on that explains how to use the whole thing?</t>
  </si>
  <si>
    <t>Instruction/Explanation of Inputs and Formulas</t>
  </si>
  <si>
    <t>Type in the most updated total cost estimate for the project, including land costs, hard costs (construction), soft costs (design), FF&amp;E, and remediation costs, if any.</t>
  </si>
  <si>
    <r>
      <t xml:space="preserve">Looking at the assessor's website, enter the current assessed value of the land and existing improvements. For more information on assessed value, visit </t>
    </r>
    <r>
      <rPr>
        <sz val="11"/>
        <color rgb="FFFF0000"/>
        <rFont val="Calibri"/>
        <family val="2"/>
        <scheme val="minor"/>
      </rPr>
      <t>XXX</t>
    </r>
    <r>
      <rPr>
        <sz val="11"/>
        <color theme="1"/>
        <rFont val="Calibri"/>
        <family val="2"/>
        <scheme val="minor"/>
      </rPr>
      <t xml:space="preserve">. </t>
    </r>
  </si>
  <si>
    <t>Sales Tax Rate</t>
  </si>
  <si>
    <t xml:space="preserve">Enter the local sales tax as a percentage. For a more local estimate of tax benefit, use just the portion of your local sales tax that goes to the city/town. For a broader idea of tax benefits, use the county and/or state sales tax as well. </t>
  </si>
  <si>
    <t xml:space="preserve">Property Tax Rate </t>
  </si>
  <si>
    <t>Enter the local property tax as a percentage</t>
  </si>
  <si>
    <t>Client will need to determine what area adjacent to the site should see an increase in value from the brownfield redevelopment project. Determine the area and calculate the current assessed value</t>
  </si>
  <si>
    <t>Current Customer/Visitor Trips per Year</t>
  </si>
  <si>
    <t>How many people visit the site annually? This can include local residents, shoppers, tourists, recreational users, etc… Most applicable to retail/restaurants and recreation/entertainment uses</t>
  </si>
  <si>
    <t>New Full-Time Permanent Jobs Generated</t>
  </si>
  <si>
    <t>How many direct permanent (not construction-related) jobs will the new project create? Use 0.5 for part-time employees</t>
  </si>
  <si>
    <t>What is the estimated average salary of these direct permanent jobs?</t>
  </si>
  <si>
    <t>How many permanent jobs will disappear (will a company currently occupying the site have to close?)</t>
  </si>
  <si>
    <t>What is the estimated average salary of these direct job losses?</t>
  </si>
  <si>
    <t>D15-D17</t>
  </si>
  <si>
    <t>(D15*D16) - (D17*D18)</t>
  </si>
  <si>
    <t>Based on the net salaries from these jobs created, what percentage of their income will be spent locally on taxable consumer items? If you're expecting new employees to be hired from within the community, this number will be higher. If you're expecting new employees to be communting to the job from a different community, this number will be lower.</t>
  </si>
  <si>
    <t>D20*D21</t>
  </si>
  <si>
    <t>Only for reuses that produce sales tax</t>
  </si>
  <si>
    <t>Current customers/visitors per year</t>
  </si>
  <si>
    <t>D10</t>
  </si>
  <si>
    <t>How many more people (as a percentage) will visit the site after redevelopment?</t>
  </si>
  <si>
    <t>Total Increase in customers/visitors</t>
  </si>
  <si>
    <t>D26*D27</t>
  </si>
  <si>
    <t>Average Spending per customer/visitor</t>
  </si>
  <si>
    <t>How much will each customer/visitor spend on each visit to the site?</t>
  </si>
  <si>
    <t>D28*D29</t>
  </si>
  <si>
    <t>Does the current site generate any retail sales?</t>
  </si>
  <si>
    <t>How much will the new site generate in sales?</t>
  </si>
  <si>
    <t>D22</t>
  </si>
  <si>
    <t>D30</t>
  </si>
  <si>
    <t>D36 - D25 + D37 + D38</t>
  </si>
  <si>
    <t>D7</t>
  </si>
  <si>
    <t>D39*D40</t>
  </si>
  <si>
    <t>Prior Assessed Property Value</t>
  </si>
  <si>
    <t>D6</t>
  </si>
  <si>
    <t>D8</t>
  </si>
  <si>
    <t>D46*D47</t>
  </si>
  <si>
    <t>New Property Assessed Value</t>
  </si>
  <si>
    <t>What do you expect the new property's assessed value to be?</t>
  </si>
  <si>
    <t>D47</t>
  </si>
  <si>
    <t>D50*D51</t>
  </si>
  <si>
    <t>D52-D48</t>
  </si>
  <si>
    <t>D9</t>
  </si>
  <si>
    <t>From a reduction in blight, what percentage increase will adjacent real estate experience in property value increases</t>
  </si>
  <si>
    <t>D59*(1+D60)</t>
  </si>
  <si>
    <t>D61 - D59</t>
  </si>
  <si>
    <t>D62*D64</t>
  </si>
  <si>
    <t xml:space="preserve">fill out these scores in the example. </t>
  </si>
  <si>
    <t>Other (Fill 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</si>
</sst>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quot;$&quot;#,##0.00_);[Red]\(&quot;$&quot;#,##0.00\)"/>
    <numFmt numFmtId="44" formatCode="_(&quot;$&quot;* #,##0.00_);_(&quot;$&quot;* \(#,##0.00\);_(&quot;$&quot;* &quot;-&quot;??_);_(@_)"/>
    <numFmt numFmtId="43" formatCode="_(* #,##0.00_);_(* \(#,##0.00\);_(* &quot;-&quot;??_);_(@_)"/>
    <numFmt numFmtId="164" formatCode="&quot;$&quot;#,##0.00"/>
    <numFmt numFmtId="165" formatCode="&quot;Year &quot;0"/>
    <numFmt numFmtId="166" formatCode="0\ &quot;years&quot;"/>
  </numFmts>
  <fonts count="4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1"/>
      <name val="Calibri"/>
      <family val="2"/>
    </font>
    <font>
      <sz val="8"/>
      <name val="Calibri"/>
      <family val="2"/>
      <scheme val="minor"/>
    </font>
    <font>
      <b/>
      <sz val="28"/>
      <color rgb="FFFF0000"/>
      <name val="Calibri"/>
      <family val="2"/>
      <scheme val="minor"/>
    </font>
    <font>
      <sz val="11"/>
      <color rgb="FFFF0000"/>
      <name val="Calibri"/>
      <family val="2"/>
      <scheme val="minor"/>
    </font>
    <font>
      <sz val="10"/>
      <color rgb="FF000000"/>
      <name val="Arial"/>
      <family val="2"/>
    </font>
    <font>
      <sz val="11"/>
      <name val="Calibri"/>
      <family val="2"/>
      <scheme val="minor"/>
    </font>
    <font>
      <sz val="10"/>
      <name val="Microsoft Sans Serif"/>
      <family val="2"/>
    </font>
    <font>
      <b/>
      <sz val="14"/>
      <name val="Arial"/>
      <family val="2"/>
    </font>
    <font>
      <b/>
      <i/>
      <sz val="12"/>
      <name val="Arial"/>
      <family val="2"/>
    </font>
    <font>
      <b/>
      <sz val="12"/>
      <color indexed="9"/>
      <name val="Arial"/>
      <family val="2"/>
    </font>
    <font>
      <b/>
      <sz val="12"/>
      <name val="Arial"/>
      <family val="2"/>
    </font>
    <font>
      <sz val="12"/>
      <name val="Arial"/>
      <family val="2"/>
    </font>
    <font>
      <sz val="12"/>
      <color indexed="18"/>
      <name val="Arial"/>
      <family val="2"/>
    </font>
    <font>
      <i/>
      <sz val="12"/>
      <name val="Arial"/>
      <family val="2"/>
    </font>
    <font>
      <b/>
      <i/>
      <sz val="12"/>
      <color indexed="9"/>
      <name val="Arial"/>
      <family val="2"/>
    </font>
    <font>
      <b/>
      <sz val="24"/>
      <color indexed="9"/>
      <name val="Arial"/>
      <family val="2"/>
    </font>
    <font>
      <i/>
      <sz val="11"/>
      <name val="Arial"/>
      <family val="2"/>
    </font>
    <font>
      <b/>
      <sz val="12"/>
      <color indexed="10"/>
      <name val="Arial"/>
      <family val="2"/>
    </font>
    <font>
      <b/>
      <i/>
      <sz val="18"/>
      <name val="Arial"/>
      <family val="2"/>
    </font>
    <font>
      <sz val="12"/>
      <color theme="4"/>
      <name val="Arial"/>
      <family val="2"/>
    </font>
    <font>
      <b/>
      <sz val="28"/>
      <color theme="1"/>
      <name val="Calibri"/>
      <family val="2"/>
      <scheme val="minor"/>
    </font>
    <font>
      <b/>
      <u/>
      <sz val="28"/>
      <color theme="1"/>
      <name val="Calibri"/>
      <family val="2"/>
      <scheme val="minor"/>
    </font>
    <font>
      <b/>
      <sz val="12"/>
      <color theme="4"/>
      <name val="Arial"/>
      <family val="2"/>
    </font>
    <font>
      <sz val="11"/>
      <color theme="0"/>
      <name val="Calibri"/>
      <family val="2"/>
      <scheme val="minor"/>
    </font>
    <font>
      <i/>
      <sz val="12"/>
      <color rgb="FFFF0000"/>
      <name val="Arial"/>
      <family val="2"/>
    </font>
    <font>
      <sz val="8"/>
      <color theme="0"/>
      <name val="Verdana"/>
      <family val="2"/>
    </font>
    <font>
      <u/>
      <sz val="11"/>
      <color theme="10"/>
      <name val="Calibri"/>
      <family val="2"/>
      <scheme val="minor"/>
    </font>
    <font>
      <b/>
      <u/>
      <sz val="11"/>
      <color theme="1"/>
      <name val="Calibri"/>
      <family val="2"/>
      <scheme val="minor"/>
    </font>
    <font>
      <b/>
      <sz val="18"/>
      <color theme="1"/>
      <name val="Calibri"/>
      <family val="2"/>
      <scheme val="minor"/>
    </font>
    <font>
      <b/>
      <sz val="8"/>
      <color indexed="9"/>
      <name val="Arial"/>
      <family val="2"/>
    </font>
    <font>
      <sz val="12"/>
      <color theme="1"/>
      <name val="Arial"/>
      <family val="2"/>
    </font>
    <font>
      <u/>
      <sz val="12"/>
      <name val="Arial"/>
      <family val="2"/>
    </font>
    <font>
      <b/>
      <sz val="48"/>
      <color indexed="9"/>
      <name val="Arial"/>
      <family val="2"/>
    </font>
    <font>
      <sz val="11"/>
      <color rgb="FFFF0000"/>
      <name val="Calibri"/>
      <family val="2"/>
      <charset val="1"/>
    </font>
    <font>
      <b/>
      <sz val="16"/>
      <color theme="4"/>
      <name val="Arial"/>
      <family val="2"/>
    </font>
    <font>
      <b/>
      <sz val="16"/>
      <color theme="1"/>
      <name val="Arial"/>
      <family val="2"/>
    </font>
    <font>
      <u/>
      <sz val="26"/>
      <color theme="10"/>
      <name val="Calibri"/>
      <family val="2"/>
      <scheme val="minor"/>
    </font>
    <font>
      <b/>
      <sz val="28"/>
      <name val="Calibri"/>
      <family val="2"/>
      <scheme val="minor"/>
    </font>
    <font>
      <b/>
      <sz val="14"/>
      <color theme="1"/>
      <name val="Calibri"/>
      <family val="2"/>
      <scheme val="minor"/>
    </font>
  </fonts>
  <fills count="13">
    <fill>
      <patternFill patternType="none"/>
    </fill>
    <fill>
      <patternFill patternType="gray125"/>
    </fill>
    <fill>
      <patternFill patternType="solid">
        <fgColor rgb="FF0070C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bgColor indexed="64"/>
      </patternFill>
    </fill>
    <fill>
      <patternFill patternType="solid">
        <fgColor indexed="9"/>
        <bgColor indexed="64"/>
      </patternFill>
    </fill>
    <fill>
      <patternFill patternType="solid">
        <fgColor indexed="54"/>
        <bgColor indexed="64"/>
      </patternFill>
    </fill>
    <fill>
      <patternFill patternType="solid">
        <fgColor rgb="FFFFFF00"/>
        <bgColor indexed="64"/>
      </patternFill>
    </fill>
    <fill>
      <patternFill patternType="solid">
        <fgColor theme="9" tint="0.39997558519241921"/>
        <bgColor indexed="64"/>
      </patternFill>
    </fill>
    <fill>
      <patternFill patternType="solid">
        <fgColor theme="0" tint="-4.9989318521683403E-2"/>
        <bgColor indexed="64"/>
      </patternFill>
    </fill>
    <fill>
      <patternFill patternType="solid">
        <fgColor theme="2" tint="-9.9978637043366805E-2"/>
        <bgColor indexed="64"/>
      </patternFill>
    </fill>
  </fills>
  <borders count="77">
    <border>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thin">
        <color indexed="64"/>
      </bottom>
      <diagonal/>
    </border>
    <border>
      <left/>
      <right/>
      <top style="medium">
        <color indexed="64"/>
      </top>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8"/>
      </left>
      <right/>
      <top/>
      <bottom style="thin">
        <color indexed="8"/>
      </bottom>
      <diagonal/>
    </border>
    <border>
      <left style="thin">
        <color indexed="8"/>
      </left>
      <right/>
      <top style="medium">
        <color indexed="64"/>
      </top>
      <bottom/>
      <diagonal/>
    </border>
    <border>
      <left style="thin">
        <color indexed="8"/>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8"/>
      </right>
      <top/>
      <bottom/>
      <diagonal/>
    </border>
    <border>
      <left style="medium">
        <color indexed="8"/>
      </left>
      <right style="thin">
        <color indexed="8"/>
      </right>
      <top/>
      <bottom style="thin">
        <color indexed="8"/>
      </bottom>
      <diagonal/>
    </border>
    <border>
      <left style="medium">
        <color indexed="64"/>
      </left>
      <right style="thin">
        <color indexed="8"/>
      </right>
      <top/>
      <bottom style="thin">
        <color indexed="8"/>
      </bottom>
      <diagonal/>
    </border>
    <border>
      <left style="thin">
        <color indexed="8"/>
      </left>
      <right style="thin">
        <color indexed="64"/>
      </right>
      <top/>
      <bottom style="thin">
        <color indexed="8"/>
      </bottom>
      <diagonal/>
    </border>
    <border>
      <left style="medium">
        <color indexed="64"/>
      </left>
      <right style="thin">
        <color indexed="8"/>
      </right>
      <top style="medium">
        <color indexed="64"/>
      </top>
      <bottom/>
      <diagonal/>
    </border>
    <border>
      <left style="medium">
        <color indexed="8"/>
      </left>
      <right style="thin">
        <color indexed="8"/>
      </right>
      <top/>
      <bottom/>
      <diagonal/>
    </border>
    <border>
      <left style="medium">
        <color indexed="8"/>
      </left>
      <right/>
      <top style="medium">
        <color indexed="8"/>
      </top>
      <bottom style="thin">
        <color indexed="8"/>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style="medium">
        <color indexed="8"/>
      </left>
      <right/>
      <top style="medium">
        <color indexed="8"/>
      </top>
      <bottom/>
      <diagonal/>
    </border>
    <border>
      <left/>
      <right/>
      <top style="medium">
        <color indexed="8"/>
      </top>
      <bottom/>
      <diagonal/>
    </border>
    <border>
      <left style="medium">
        <color indexed="8"/>
      </left>
      <right/>
      <top/>
      <bottom style="thin">
        <color indexed="8"/>
      </bottom>
      <diagonal/>
    </border>
    <border>
      <left/>
      <right style="thin">
        <color indexed="64"/>
      </right>
      <top/>
      <bottom style="thin">
        <color indexed="8"/>
      </bottom>
      <diagonal/>
    </border>
    <border>
      <left/>
      <right style="thin">
        <color indexed="64"/>
      </right>
      <top style="medium">
        <color indexed="8"/>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thin">
        <color indexed="8"/>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8"/>
      </top>
      <bottom style="thin">
        <color indexed="8"/>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auto="1"/>
      </left>
      <right/>
      <top style="thin">
        <color auto="1"/>
      </top>
      <bottom/>
      <diagonal/>
    </border>
    <border>
      <left/>
      <right/>
      <top style="thin">
        <color auto="1"/>
      </top>
      <bottom/>
      <diagonal/>
    </border>
    <border>
      <left style="medium">
        <color indexed="64"/>
      </left>
      <right style="thin">
        <color indexed="64"/>
      </right>
      <top/>
      <bottom/>
      <diagonal/>
    </border>
    <border>
      <left/>
      <right/>
      <top style="thin">
        <color indexed="64"/>
      </top>
      <bottom style="double">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medium">
        <color indexed="64"/>
      </left>
      <right style="thin">
        <color indexed="8"/>
      </right>
      <top style="thin">
        <color indexed="64"/>
      </top>
      <bottom/>
      <diagonal/>
    </border>
    <border>
      <left style="thin">
        <color auto="1"/>
      </left>
      <right style="thin">
        <color auto="1"/>
      </right>
      <top style="thin">
        <color auto="1"/>
      </top>
      <bottom/>
      <diagonal/>
    </border>
    <border>
      <left style="thin">
        <color indexed="8"/>
      </left>
      <right style="thin">
        <color indexed="64"/>
      </right>
      <top style="thin">
        <color indexed="64"/>
      </top>
      <bottom style="thin">
        <color indexed="8"/>
      </bottom>
      <diagonal/>
    </border>
    <border>
      <left style="thin">
        <color indexed="8"/>
      </left>
      <right/>
      <top style="thin">
        <color indexed="8"/>
      </top>
      <bottom style="medium">
        <color indexed="8"/>
      </bottom>
      <diagonal/>
    </border>
    <border>
      <left style="medium">
        <color indexed="64"/>
      </left>
      <right style="thin">
        <color indexed="8"/>
      </right>
      <top style="thin">
        <color indexed="64"/>
      </top>
      <bottom/>
      <diagonal/>
    </border>
    <border>
      <left style="thin">
        <color indexed="8"/>
      </left>
      <right style="thin">
        <color indexed="64"/>
      </right>
      <top style="thin">
        <color indexed="64"/>
      </top>
      <bottom/>
      <diagonal/>
    </border>
    <border>
      <left style="medium">
        <color indexed="64"/>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medium">
        <color indexed="8"/>
      </left>
      <right style="thin">
        <color indexed="8"/>
      </right>
      <top style="thin">
        <color indexed="8"/>
      </top>
      <bottom/>
      <diagonal/>
    </border>
    <border>
      <left style="thin">
        <color indexed="8"/>
      </left>
      <right style="thin">
        <color indexed="64"/>
      </right>
      <top style="thin">
        <color indexed="8"/>
      </top>
      <bottom/>
      <diagonal/>
    </border>
    <border>
      <left style="medium">
        <color indexed="8"/>
      </left>
      <right style="thin">
        <color indexed="8"/>
      </right>
      <top style="thin">
        <color indexed="8"/>
      </top>
      <bottom style="medium">
        <color indexed="8"/>
      </bottom>
      <diagonal/>
    </border>
    <border>
      <left style="medium">
        <color indexed="64"/>
      </left>
      <right style="thin">
        <color indexed="8"/>
      </right>
      <top style="thin">
        <color indexed="8"/>
      </top>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64"/>
      </right>
      <top style="thin">
        <color indexed="8"/>
      </top>
      <bottom style="thin">
        <color indexed="64"/>
      </bottom>
      <diagonal/>
    </border>
    <border>
      <left/>
      <right/>
      <top style="thin">
        <color indexed="64"/>
      </top>
      <bottom/>
      <diagonal/>
    </border>
    <border>
      <left style="thin">
        <color indexed="8"/>
      </left>
      <right/>
      <top style="thin">
        <color indexed="8"/>
      </top>
      <bottom/>
      <diagonal/>
    </border>
    <border>
      <left style="thin">
        <color indexed="8"/>
      </left>
      <right style="thin">
        <color indexed="64"/>
      </right>
      <top style="thin">
        <color indexed="8"/>
      </top>
      <bottom style="medium">
        <color indexed="64"/>
      </bottom>
      <diagonal/>
    </border>
    <border>
      <left/>
      <right style="thin">
        <color indexed="64"/>
      </right>
      <top style="thin">
        <color indexed="64"/>
      </top>
      <bottom/>
      <diagonal/>
    </border>
    <border>
      <left style="thin">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thin">
        <color auto="1"/>
      </left>
      <right/>
      <top style="thin">
        <color auto="1"/>
      </top>
      <bottom/>
      <diagonal/>
    </border>
  </borders>
  <cellStyleXfs count="8">
    <xf numFmtId="0" fontId="0" fillId="0" borderId="0"/>
    <xf numFmtId="9" fontId="1" fillId="0" borderId="0" applyFont="0" applyFill="0" applyBorder="0" applyAlignment="0" applyProtection="0"/>
    <xf numFmtId="0" fontId="8" fillId="0" borderId="0"/>
    <xf numFmtId="43" fontId="1" fillId="0" borderId="0" applyFont="0" applyFill="0" applyBorder="0" applyAlignment="0" applyProtection="0"/>
    <xf numFmtId="44" fontId="1" fillId="0" borderId="0" applyFont="0" applyFill="0" applyBorder="0" applyAlignment="0" applyProtection="0"/>
    <xf numFmtId="0" fontId="10" fillId="0" borderId="0"/>
    <xf numFmtId="9" fontId="10" fillId="0" borderId="0" applyFont="0" applyFill="0" applyBorder="0" applyAlignment="0" applyProtection="0"/>
    <xf numFmtId="0" fontId="30" fillId="0" borderId="0" applyNumberFormat="0" applyFill="0" applyBorder="0" applyAlignment="0" applyProtection="0"/>
  </cellStyleXfs>
  <cellXfs count="285">
    <xf numFmtId="0" fontId="0" fillId="0" borderId="0" xfId="0"/>
    <xf numFmtId="0" fontId="0" fillId="0" borderId="1" xfId="0" applyBorder="1"/>
    <xf numFmtId="0" fontId="0" fillId="0" borderId="3" xfId="0" applyBorder="1"/>
    <xf numFmtId="0" fontId="0" fillId="0" borderId="4" xfId="0" applyBorder="1"/>
    <xf numFmtId="0" fontId="0" fillId="0" borderId="2" xfId="0" applyBorder="1"/>
    <xf numFmtId="164" fontId="0" fillId="0" borderId="0" xfId="0" applyNumberFormat="1"/>
    <xf numFmtId="0" fontId="3" fillId="0" borderId="5" xfId="0" applyFont="1" applyBorder="1"/>
    <xf numFmtId="164" fontId="3" fillId="0" borderId="5" xfId="0" applyNumberFormat="1" applyFont="1" applyBorder="1"/>
    <xf numFmtId="164" fontId="0" fillId="3" borderId="0" xfId="0" applyNumberFormat="1" applyFill="1"/>
    <xf numFmtId="10" fontId="0" fillId="3" borderId="0" xfId="0" applyNumberFormat="1" applyFill="1"/>
    <xf numFmtId="3" fontId="0" fillId="0" borderId="0" xfId="0" applyNumberFormat="1"/>
    <xf numFmtId="3" fontId="0" fillId="3" borderId="0" xfId="0" applyNumberFormat="1" applyFill="1"/>
    <xf numFmtId="0" fontId="0" fillId="0" borderId="0" xfId="0" applyAlignment="1">
      <alignment horizontal="left" indent="1"/>
    </xf>
    <xf numFmtId="10" fontId="0" fillId="0" borderId="0" xfId="0" applyNumberFormat="1"/>
    <xf numFmtId="0" fontId="2" fillId="2" borderId="0" xfId="0" applyFont="1" applyFill="1" applyAlignment="1">
      <alignment horizontal="centerContinuous"/>
    </xf>
    <xf numFmtId="0" fontId="3" fillId="0" borderId="0" xfId="0" applyFont="1"/>
    <xf numFmtId="164" fontId="3" fillId="0" borderId="0" xfId="0" applyNumberFormat="1" applyFont="1"/>
    <xf numFmtId="0" fontId="4" fillId="0" borderId="0" xfId="0" applyFont="1"/>
    <xf numFmtId="10" fontId="1" fillId="0" borderId="0" xfId="1" applyNumberFormat="1" applyFont="1" applyBorder="1"/>
    <xf numFmtId="0" fontId="0" fillId="0" borderId="5" xfId="0" applyBorder="1"/>
    <xf numFmtId="164" fontId="0" fillId="0" borderId="5" xfId="0" applyNumberFormat="1" applyBorder="1"/>
    <xf numFmtId="3" fontId="0" fillId="3" borderId="0" xfId="0" applyNumberFormat="1" applyFill="1" applyAlignment="1">
      <alignment horizontal="right"/>
    </xf>
    <xf numFmtId="0" fontId="0" fillId="0" borderId="0" xfId="0" applyAlignment="1">
      <alignment horizontal="right"/>
    </xf>
    <xf numFmtId="1" fontId="3" fillId="0" borderId="0" xfId="0" applyNumberFormat="1" applyFont="1"/>
    <xf numFmtId="0" fontId="0" fillId="3" borderId="0" xfId="0" applyFill="1" applyAlignment="1">
      <alignment horizontal="left" indent="1"/>
    </xf>
    <xf numFmtId="0" fontId="0" fillId="3" borderId="4" xfId="0" applyFill="1" applyBorder="1"/>
    <xf numFmtId="0" fontId="0" fillId="3" borderId="0" xfId="0" applyFill="1"/>
    <xf numFmtId="0" fontId="0" fillId="3" borderId="3" xfId="0" applyFill="1" applyBorder="1"/>
    <xf numFmtId="0" fontId="6" fillId="0" borderId="0" xfId="0" applyFont="1"/>
    <xf numFmtId="4" fontId="0" fillId="3" borderId="0" xfId="0" applyNumberFormat="1" applyFill="1"/>
    <xf numFmtId="2" fontId="3" fillId="0" borderId="0" xfId="0" applyNumberFormat="1" applyFont="1"/>
    <xf numFmtId="0" fontId="3" fillId="0" borderId="3" xfId="0" applyFont="1" applyBorder="1"/>
    <xf numFmtId="0" fontId="0" fillId="0" borderId="0" xfId="0" applyAlignment="1">
      <alignment horizontal="center"/>
    </xf>
    <xf numFmtId="0" fontId="7" fillId="0" borderId="0" xfId="0" applyFont="1"/>
    <xf numFmtId="0" fontId="2" fillId="2" borderId="0" xfId="0" applyFont="1" applyFill="1"/>
    <xf numFmtId="0" fontId="9" fillId="0" borderId="4" xfId="0" applyFont="1" applyBorder="1"/>
    <xf numFmtId="0" fontId="7" fillId="0" borderId="3" xfId="0" applyFont="1" applyBorder="1"/>
    <xf numFmtId="164" fontId="0" fillId="0" borderId="3" xfId="0" applyNumberFormat="1" applyBorder="1"/>
    <xf numFmtId="0" fontId="3" fillId="0" borderId="4" xfId="0" applyFont="1" applyBorder="1"/>
    <xf numFmtId="10" fontId="0" fillId="0" borderId="4" xfId="0" applyNumberFormat="1" applyBorder="1"/>
    <xf numFmtId="0" fontId="0" fillId="5" borderId="4" xfId="0" applyFill="1" applyBorder="1"/>
    <xf numFmtId="0" fontId="0" fillId="5" borderId="1" xfId="0" applyFill="1" applyBorder="1"/>
    <xf numFmtId="0" fontId="0" fillId="6" borderId="1" xfId="0" applyFill="1" applyBorder="1"/>
    <xf numFmtId="0" fontId="0" fillId="0" borderId="0" xfId="0" applyProtection="1">
      <protection locked="0"/>
    </xf>
    <xf numFmtId="0" fontId="27" fillId="0" borderId="0" xfId="0" applyFont="1" applyProtection="1">
      <protection locked="0"/>
    </xf>
    <xf numFmtId="0" fontId="0" fillId="9" borderId="0" xfId="0" applyFill="1"/>
    <xf numFmtId="0" fontId="6" fillId="9" borderId="0" xfId="0" applyFont="1" applyFill="1"/>
    <xf numFmtId="0" fontId="0" fillId="9" borderId="0" xfId="0" applyFill="1" applyAlignment="1">
      <alignment wrapText="1"/>
    </xf>
    <xf numFmtId="0" fontId="3" fillId="12" borderId="43" xfId="0" applyFont="1" applyFill="1" applyBorder="1"/>
    <xf numFmtId="0" fontId="0" fillId="9" borderId="44" xfId="0" applyFill="1" applyBorder="1" applyAlignment="1">
      <alignment horizontal="center" wrapText="1"/>
    </xf>
    <xf numFmtId="0" fontId="19" fillId="8" borderId="44" xfId="5" applyFont="1" applyFill="1" applyBorder="1" applyAlignment="1">
      <alignment horizontal="center" vertical="top" wrapText="1"/>
    </xf>
    <xf numFmtId="0" fontId="0" fillId="0" borderId="4" xfId="0" applyBorder="1" applyProtection="1">
      <protection locked="0"/>
    </xf>
    <xf numFmtId="0" fontId="19" fillId="8" borderId="8" xfId="5" applyFont="1" applyFill="1" applyBorder="1" applyAlignment="1" applyProtection="1">
      <alignment horizontal="left" vertical="top" wrapText="1"/>
      <protection locked="0"/>
    </xf>
    <xf numFmtId="1" fontId="14" fillId="8" borderId="9" xfId="5" applyNumberFormat="1" applyFont="1" applyFill="1" applyBorder="1" applyProtection="1">
      <protection locked="0"/>
    </xf>
    <xf numFmtId="0" fontId="11" fillId="7" borderId="10" xfId="5" applyFont="1" applyFill="1" applyBorder="1" applyAlignment="1" applyProtection="1">
      <alignment vertical="top"/>
      <protection locked="0"/>
    </xf>
    <xf numFmtId="1" fontId="14" fillId="7" borderId="0" xfId="5" applyNumberFormat="1" applyFont="1" applyFill="1" applyProtection="1">
      <protection locked="0"/>
    </xf>
    <xf numFmtId="0" fontId="12" fillId="0" borderId="10" xfId="5" applyFont="1" applyBorder="1" applyAlignment="1" applyProtection="1">
      <alignment wrapText="1"/>
      <protection locked="0"/>
    </xf>
    <xf numFmtId="0" fontId="14" fillId="7" borderId="10" xfId="5" applyFont="1" applyFill="1" applyBorder="1" applyAlignment="1" applyProtection="1">
      <alignment horizontal="center"/>
      <protection locked="0"/>
    </xf>
    <xf numFmtId="0" fontId="15" fillId="7" borderId="0" xfId="5" applyFont="1" applyFill="1" applyAlignment="1" applyProtection="1">
      <alignment horizontal="left" vertical="top" wrapText="1"/>
      <protection locked="0"/>
    </xf>
    <xf numFmtId="0" fontId="22" fillId="7" borderId="0" xfId="5" applyFont="1" applyFill="1" applyProtection="1">
      <protection locked="0"/>
    </xf>
    <xf numFmtId="1" fontId="14" fillId="7" borderId="45" xfId="5" applyNumberFormat="1" applyFont="1" applyFill="1" applyBorder="1" applyAlignment="1" applyProtection="1">
      <alignment horizontal="left"/>
      <protection locked="0"/>
    </xf>
    <xf numFmtId="0" fontId="0" fillId="0" borderId="45" xfId="0" applyBorder="1" applyProtection="1">
      <protection locked="0"/>
    </xf>
    <xf numFmtId="0" fontId="14" fillId="7" borderId="0" xfId="5" applyFont="1" applyFill="1" applyAlignment="1" applyProtection="1">
      <alignment horizontal="center" vertical="top" wrapText="1"/>
      <protection locked="0"/>
    </xf>
    <xf numFmtId="0" fontId="22" fillId="7" borderId="3" xfId="5" applyFont="1" applyFill="1" applyBorder="1" applyProtection="1">
      <protection locked="0"/>
    </xf>
    <xf numFmtId="1" fontId="14" fillId="7" borderId="45" xfId="5" applyNumberFormat="1" applyFont="1" applyFill="1" applyBorder="1" applyProtection="1">
      <protection locked="0"/>
    </xf>
    <xf numFmtId="0" fontId="0" fillId="0" borderId="4" xfId="0" applyBorder="1" applyAlignment="1" applyProtection="1">
      <alignment wrapText="1"/>
      <protection locked="0"/>
    </xf>
    <xf numFmtId="0" fontId="0" fillId="0" borderId="0" xfId="0" applyAlignment="1" applyProtection="1">
      <alignment wrapText="1"/>
      <protection locked="0"/>
    </xf>
    <xf numFmtId="0" fontId="13" fillId="8" borderId="8"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5" fillId="7" borderId="35" xfId="5" applyFont="1" applyFill="1" applyBorder="1" applyAlignment="1" applyProtection="1">
      <alignment vertical="top" wrapText="1"/>
      <protection locked="0"/>
    </xf>
    <xf numFmtId="1" fontId="24" fillId="0" borderId="0" xfId="4" applyNumberFormat="1" applyFont="1" applyFill="1" applyBorder="1" applyAlignment="1" applyProtection="1">
      <alignment vertical="center"/>
      <protection locked="0"/>
    </xf>
    <xf numFmtId="0" fontId="10" fillId="0" borderId="0" xfId="5" applyProtection="1">
      <protection locked="0"/>
    </xf>
    <xf numFmtId="0" fontId="17" fillId="7" borderId="0" xfId="5" applyFont="1" applyFill="1" applyAlignment="1" applyProtection="1">
      <alignment horizontal="center" vertical="top" wrapText="1"/>
      <protection locked="0"/>
    </xf>
    <xf numFmtId="0" fontId="0" fillId="0" borderId="45" xfId="0" applyBorder="1" applyAlignment="1" applyProtection="1">
      <alignment horizontal="center"/>
      <protection locked="0"/>
    </xf>
    <xf numFmtId="0" fontId="15" fillId="7" borderId="0" xfId="5" applyFont="1" applyFill="1" applyAlignment="1" applyProtection="1">
      <alignment horizontal="center"/>
      <protection locked="0"/>
    </xf>
    <xf numFmtId="0" fontId="0" fillId="0" borderId="4" xfId="0" applyBorder="1" applyAlignment="1" applyProtection="1">
      <alignment horizontal="center" wrapText="1"/>
      <protection locked="0"/>
    </xf>
    <xf numFmtId="0" fontId="20" fillId="7" borderId="0" xfId="5" applyFont="1" applyFill="1" applyProtection="1">
      <protection locked="0"/>
    </xf>
    <xf numFmtId="9" fontId="15" fillId="7" borderId="0" xfId="1" applyFont="1" applyFill="1" applyBorder="1" applyAlignment="1" applyProtection="1">
      <alignment horizontal="center" vertical="top" wrapText="1"/>
      <protection locked="0"/>
    </xf>
    <xf numFmtId="0" fontId="28" fillId="7" borderId="17" xfId="5" applyFont="1" applyFill="1" applyBorder="1" applyAlignment="1" applyProtection="1">
      <alignment horizontal="center" vertical="top" wrapText="1"/>
      <protection locked="0"/>
    </xf>
    <xf numFmtId="9" fontId="15" fillId="7" borderId="31" xfId="1" applyFont="1" applyFill="1" applyBorder="1" applyAlignment="1" applyProtection="1">
      <alignment horizontal="center" vertical="top" wrapText="1"/>
      <protection locked="0"/>
    </xf>
    <xf numFmtId="3" fontId="15" fillId="7" borderId="0" xfId="5" applyNumberFormat="1" applyFont="1" applyFill="1" applyAlignment="1" applyProtection="1">
      <alignment horizontal="center" vertical="top" wrapText="1"/>
      <protection locked="0"/>
    </xf>
    <xf numFmtId="0" fontId="21" fillId="7" borderId="0" xfId="5" applyFont="1" applyFill="1" applyAlignment="1" applyProtection="1">
      <alignment horizontal="center"/>
      <protection locked="0"/>
    </xf>
    <xf numFmtId="0" fontId="15" fillId="7" borderId="0" xfId="5" applyFont="1" applyFill="1" applyAlignment="1" applyProtection="1">
      <alignment horizontal="center" vertical="top" wrapText="1"/>
      <protection locked="0"/>
    </xf>
    <xf numFmtId="3" fontId="15" fillId="6" borderId="0" xfId="5" applyNumberFormat="1" applyFont="1" applyFill="1" applyAlignment="1" applyProtection="1">
      <alignment horizontal="center" vertical="top" wrapText="1"/>
      <protection locked="0"/>
    </xf>
    <xf numFmtId="0" fontId="0" fillId="0" borderId="32" xfId="0" applyBorder="1" applyProtection="1">
      <protection locked="0"/>
    </xf>
    <xf numFmtId="0" fontId="14" fillId="7" borderId="18" xfId="5" applyFont="1" applyFill="1" applyBorder="1" applyAlignment="1" applyProtection="1">
      <alignment horizontal="center" vertical="center" wrapText="1"/>
      <protection locked="0"/>
    </xf>
    <xf numFmtId="3" fontId="14" fillId="7" borderId="13" xfId="5" applyNumberFormat="1" applyFont="1" applyFill="1" applyBorder="1" applyAlignment="1" applyProtection="1">
      <alignment horizontal="center" vertical="top" wrapText="1"/>
      <protection locked="0"/>
    </xf>
    <xf numFmtId="0" fontId="16" fillId="0" borderId="0" xfId="5" applyFont="1" applyProtection="1">
      <protection locked="0"/>
    </xf>
    <xf numFmtId="0" fontId="20" fillId="7" borderId="0" xfId="5" applyFont="1" applyFill="1" applyAlignment="1" applyProtection="1">
      <alignment horizontal="left" vertical="top" wrapText="1"/>
      <protection locked="0"/>
    </xf>
    <xf numFmtId="0" fontId="22" fillId="0" borderId="0" xfId="5" applyFont="1" applyProtection="1">
      <protection locked="0"/>
    </xf>
    <xf numFmtId="164" fontId="24" fillId="0" borderId="0" xfId="4" applyNumberFormat="1" applyFont="1" applyFill="1" applyBorder="1" applyAlignment="1" applyProtection="1">
      <alignment horizontal="center" vertical="center"/>
      <protection locked="0"/>
    </xf>
    <xf numFmtId="164" fontId="24" fillId="0" borderId="3" xfId="4" applyNumberFormat="1" applyFont="1" applyFill="1" applyBorder="1" applyAlignment="1" applyProtection="1">
      <alignment horizontal="center" vertical="center"/>
      <protection locked="0"/>
    </xf>
    <xf numFmtId="0" fontId="0" fillId="11" borderId="0" xfId="0" applyFill="1" applyProtection="1">
      <protection locked="0"/>
    </xf>
    <xf numFmtId="0" fontId="0" fillId="6" borderId="0" xfId="0" applyFill="1" applyProtection="1">
      <protection locked="0"/>
    </xf>
    <xf numFmtId="0" fontId="6" fillId="0" borderId="0" xfId="0" applyFont="1" applyProtection="1">
      <protection locked="0"/>
    </xf>
    <xf numFmtId="0" fontId="0" fillId="0" borderId="3" xfId="0" applyBorder="1" applyProtection="1">
      <protection locked="0"/>
    </xf>
    <xf numFmtId="164" fontId="0" fillId="0" borderId="0" xfId="0" applyNumberFormat="1" applyProtection="1">
      <protection locked="0"/>
    </xf>
    <xf numFmtId="0" fontId="0" fillId="6" borderId="3" xfId="0" applyFill="1" applyBorder="1" applyProtection="1">
      <protection locked="0"/>
    </xf>
    <xf numFmtId="0" fontId="0" fillId="0" borderId="1" xfId="0" applyBorder="1" applyProtection="1">
      <protection locked="0"/>
    </xf>
    <xf numFmtId="0" fontId="0" fillId="0" borderId="2" xfId="0" applyBorder="1" applyProtection="1">
      <protection locked="0"/>
    </xf>
    <xf numFmtId="0" fontId="3" fillId="12" borderId="45" xfId="0" applyFont="1" applyFill="1" applyBorder="1"/>
    <xf numFmtId="1" fontId="14" fillId="7" borderId="47" xfId="5" applyNumberFormat="1" applyFont="1" applyFill="1" applyBorder="1" applyProtection="1">
      <protection locked="0"/>
    </xf>
    <xf numFmtId="0" fontId="0" fillId="3" borderId="45" xfId="0" applyFill="1" applyBorder="1" applyAlignment="1">
      <alignment horizontal="left" indent="2"/>
    </xf>
    <xf numFmtId="1" fontId="0" fillId="3" borderId="45" xfId="0" applyNumberFormat="1" applyFill="1" applyBorder="1"/>
    <xf numFmtId="10" fontId="23" fillId="0" borderId="0" xfId="1" applyNumberFormat="1" applyFont="1" applyFill="1" applyBorder="1" applyAlignment="1" applyProtection="1">
      <alignment horizontal="center" vertical="center" wrapText="1"/>
      <protection locked="0"/>
    </xf>
    <xf numFmtId="9" fontId="0" fillId="0" borderId="0" xfId="0" applyNumberFormat="1"/>
    <xf numFmtId="0" fontId="27" fillId="0" borderId="0" xfId="0" applyFont="1"/>
    <xf numFmtId="8" fontId="27" fillId="0" borderId="0" xfId="0" applyNumberFormat="1" applyFont="1"/>
    <xf numFmtId="8" fontId="29" fillId="0" borderId="0" xfId="0" applyNumberFormat="1" applyFont="1"/>
    <xf numFmtId="0" fontId="0" fillId="0" borderId="45" xfId="0" applyBorder="1" applyAlignment="1">
      <alignment horizontal="center" vertical="center"/>
    </xf>
    <xf numFmtId="0" fontId="0" fillId="0" borderId="0" xfId="0" applyAlignment="1">
      <alignment horizontal="center" wrapText="1"/>
    </xf>
    <xf numFmtId="0" fontId="0" fillId="0" borderId="3" xfId="0" applyBorder="1" applyAlignment="1">
      <alignment horizontal="center" wrapText="1"/>
    </xf>
    <xf numFmtId="0" fontId="19" fillId="0" borderId="0" xfId="5" applyFont="1" applyAlignment="1">
      <alignment vertical="top" wrapText="1"/>
    </xf>
    <xf numFmtId="0" fontId="31" fillId="0" borderId="0" xfId="0" applyFont="1"/>
    <xf numFmtId="1" fontId="0" fillId="0" borderId="0" xfId="0" applyNumberFormat="1"/>
    <xf numFmtId="1" fontId="9" fillId="0" borderId="0" xfId="0" applyNumberFormat="1" applyFont="1"/>
    <xf numFmtId="165" fontId="0" fillId="0" borderId="0" xfId="0" applyNumberFormat="1" applyAlignment="1">
      <alignment horizontal="left"/>
    </xf>
    <xf numFmtId="0" fontId="19" fillId="0" borderId="50" xfId="5" applyFont="1" applyBorder="1" applyAlignment="1">
      <alignment vertical="top" wrapText="1"/>
    </xf>
    <xf numFmtId="44" fontId="0" fillId="0" borderId="0" xfId="4" applyFont="1"/>
    <xf numFmtId="0" fontId="3" fillId="0" borderId="51" xfId="0" applyFont="1" applyBorder="1"/>
    <xf numFmtId="44" fontId="0" fillId="0" borderId="51" xfId="4" applyFont="1" applyBorder="1"/>
    <xf numFmtId="0" fontId="42" fillId="0" borderId="0" xfId="0" applyFont="1"/>
    <xf numFmtId="44" fontId="42" fillId="0" borderId="0" xfId="0" applyNumberFormat="1" applyFont="1"/>
    <xf numFmtId="164" fontId="32" fillId="4" borderId="36" xfId="4" applyNumberFormat="1" applyFont="1" applyFill="1" applyBorder="1" applyAlignment="1" applyProtection="1">
      <alignment horizontal="center" vertical="center"/>
    </xf>
    <xf numFmtId="166" fontId="32" fillId="4" borderId="36" xfId="0" applyNumberFormat="1" applyFont="1" applyFill="1" applyBorder="1" applyAlignment="1">
      <alignment horizontal="center" vertical="center"/>
    </xf>
    <xf numFmtId="3" fontId="32" fillId="4" borderId="36" xfId="0" applyNumberFormat="1" applyFont="1" applyFill="1" applyBorder="1" applyAlignment="1">
      <alignment horizontal="center" vertical="center"/>
    </xf>
    <xf numFmtId="164" fontId="32" fillId="4" borderId="36" xfId="0" applyNumberFormat="1" applyFont="1" applyFill="1" applyBorder="1" applyAlignment="1">
      <alignment horizontal="center" vertical="center"/>
    </xf>
    <xf numFmtId="10" fontId="32" fillId="4" borderId="36" xfId="0" applyNumberFormat="1" applyFont="1" applyFill="1" applyBorder="1" applyAlignment="1">
      <alignment horizontal="center" vertical="center"/>
    </xf>
    <xf numFmtId="1" fontId="32" fillId="4" borderId="36" xfId="0" applyNumberFormat="1" applyFont="1" applyFill="1" applyBorder="1" applyAlignment="1">
      <alignment horizontal="center" vertical="center"/>
    </xf>
    <xf numFmtId="0" fontId="32" fillId="4" borderId="36" xfId="0" applyFont="1" applyFill="1" applyBorder="1" applyAlignment="1">
      <alignment horizontal="center" vertical="center"/>
    </xf>
    <xf numFmtId="0" fontId="0" fillId="0" borderId="45" xfId="0" applyBorder="1" applyAlignment="1" applyProtection="1">
      <alignment wrapText="1"/>
      <protection locked="0"/>
    </xf>
    <xf numFmtId="164" fontId="32" fillId="4" borderId="37" xfId="0" applyNumberFormat="1" applyFont="1" applyFill="1" applyBorder="1" applyAlignment="1">
      <alignment horizontal="center" vertical="center"/>
    </xf>
    <xf numFmtId="0" fontId="0" fillId="0" borderId="45" xfId="0" applyBorder="1" applyAlignment="1" applyProtection="1">
      <alignment vertical="top" wrapText="1"/>
      <protection locked="0"/>
    </xf>
    <xf numFmtId="0" fontId="0" fillId="0" borderId="45" xfId="0" applyBorder="1" applyAlignment="1" applyProtection="1">
      <alignment horizontal="left" vertical="top" wrapText="1"/>
      <protection locked="0"/>
    </xf>
    <xf numFmtId="0" fontId="0" fillId="0" borderId="45" xfId="0" applyBorder="1" applyAlignment="1" applyProtection="1">
      <alignment horizontal="left" vertical="top"/>
      <protection locked="0"/>
    </xf>
    <xf numFmtId="0" fontId="17" fillId="0" borderId="10" xfId="5" applyFont="1" applyBorder="1" applyAlignment="1" applyProtection="1">
      <alignment horizontal="center" vertical="top" wrapText="1"/>
      <protection locked="0"/>
    </xf>
    <xf numFmtId="3" fontId="23" fillId="0" borderId="0" xfId="5" applyNumberFormat="1" applyFont="1" applyAlignment="1" applyProtection="1">
      <alignment horizontal="center" vertical="center" wrapText="1"/>
      <protection locked="0"/>
    </xf>
    <xf numFmtId="0" fontId="3" fillId="12" borderId="52" xfId="0" applyFont="1" applyFill="1" applyBorder="1"/>
    <xf numFmtId="0" fontId="3" fillId="12" borderId="53" xfId="0" applyFont="1" applyFill="1" applyBorder="1"/>
    <xf numFmtId="0" fontId="0" fillId="0" borderId="55" xfId="0" applyBorder="1" applyAlignment="1">
      <alignment horizontal="center" vertical="center"/>
    </xf>
    <xf numFmtId="1" fontId="24" fillId="10" borderId="56" xfId="4" applyNumberFormat="1" applyFont="1" applyFill="1" applyBorder="1" applyAlignment="1" applyProtection="1">
      <alignment horizontal="center" vertical="center"/>
    </xf>
    <xf numFmtId="43" fontId="26" fillId="4" borderId="57" xfId="3" applyFont="1" applyFill="1" applyBorder="1" applyAlignment="1" applyProtection="1">
      <alignment horizontal="center" vertical="center" wrapText="1"/>
      <protection locked="0"/>
    </xf>
    <xf numFmtId="2" fontId="23" fillId="4" borderId="57" xfId="3" applyNumberFormat="1" applyFont="1" applyFill="1" applyBorder="1" applyAlignment="1" applyProtection="1">
      <alignment horizontal="center" vertical="center" wrapText="1"/>
      <protection locked="0"/>
    </xf>
    <xf numFmtId="0" fontId="17" fillId="7" borderId="60" xfId="5" applyFont="1" applyFill="1" applyBorder="1" applyAlignment="1" applyProtection="1">
      <alignment horizontal="center" vertical="top" wrapText="1"/>
      <protection locked="0"/>
    </xf>
    <xf numFmtId="164" fontId="23" fillId="4" borderId="61" xfId="4" applyNumberFormat="1" applyFont="1" applyFill="1" applyBorder="1" applyAlignment="1" applyProtection="1">
      <alignment horizontal="center" vertical="center" wrapText="1"/>
      <protection locked="0"/>
    </xf>
    <xf numFmtId="0" fontId="17" fillId="0" borderId="60" xfId="5" applyFont="1" applyBorder="1" applyAlignment="1" applyProtection="1">
      <alignment horizontal="center" vertical="top" wrapText="1"/>
      <protection locked="0"/>
    </xf>
    <xf numFmtId="164" fontId="34" fillId="0" borderId="61" xfId="4" applyNumberFormat="1" applyFont="1" applyFill="1" applyBorder="1" applyAlignment="1" applyProtection="1">
      <alignment horizontal="center" vertical="center" wrapText="1"/>
    </xf>
    <xf numFmtId="0" fontId="17" fillId="7" borderId="64" xfId="5" applyFont="1" applyFill="1" applyBorder="1" applyAlignment="1" applyProtection="1">
      <alignment horizontal="center" vertical="top" wrapText="1"/>
      <protection locked="0"/>
    </xf>
    <xf numFmtId="164" fontId="23" fillId="4" borderId="57" xfId="4" applyNumberFormat="1" applyFont="1" applyFill="1" applyBorder="1" applyAlignment="1" applyProtection="1">
      <alignment horizontal="center" vertical="center" wrapText="1"/>
      <protection locked="0"/>
    </xf>
    <xf numFmtId="0" fontId="17" fillId="7" borderId="66" xfId="5" applyFont="1" applyFill="1" applyBorder="1" applyAlignment="1" applyProtection="1">
      <alignment horizontal="center" vertical="top" wrapText="1"/>
      <protection locked="0"/>
    </xf>
    <xf numFmtId="10" fontId="23" fillId="4" borderId="67" xfId="1" applyNumberFormat="1" applyFont="1" applyFill="1" applyBorder="1" applyAlignment="1" applyProtection="1">
      <alignment horizontal="center" vertical="center" wrapText="1"/>
      <protection locked="0"/>
    </xf>
    <xf numFmtId="0" fontId="30" fillId="7" borderId="60" xfId="7" applyFill="1" applyBorder="1" applyAlignment="1" applyProtection="1">
      <alignment horizontal="center" vertical="top" wrapText="1"/>
      <protection locked="0"/>
    </xf>
    <xf numFmtId="3" fontId="15" fillId="7" borderId="61" xfId="5" applyNumberFormat="1" applyFont="1" applyFill="1" applyBorder="1" applyAlignment="1" applyProtection="1">
      <alignment horizontal="center" vertical="top" wrapText="1"/>
      <protection locked="0"/>
    </xf>
    <xf numFmtId="0" fontId="17" fillId="0" borderId="62" xfId="5" applyFont="1" applyBorder="1" applyAlignment="1" applyProtection="1">
      <alignment horizontal="center" vertical="top" wrapText="1"/>
      <protection locked="0"/>
    </xf>
    <xf numFmtId="10" fontId="23" fillId="4" borderId="68" xfId="1" applyNumberFormat="1" applyFont="1" applyFill="1" applyBorder="1" applyAlignment="1" applyProtection="1">
      <alignment horizontal="center" vertical="center" wrapText="1"/>
      <protection locked="0"/>
    </xf>
    <xf numFmtId="0" fontId="17" fillId="7" borderId="69" xfId="5" applyFont="1" applyFill="1" applyBorder="1" applyAlignment="1" applyProtection="1">
      <alignment horizontal="center" vertical="top" wrapText="1"/>
      <protection locked="0"/>
    </xf>
    <xf numFmtId="3" fontId="23" fillId="4" borderId="71" xfId="5" applyNumberFormat="1" applyFont="1" applyFill="1" applyBorder="1" applyAlignment="1" applyProtection="1">
      <alignment horizontal="center" vertical="center" wrapText="1"/>
      <protection locked="0"/>
    </xf>
    <xf numFmtId="3" fontId="23" fillId="4" borderId="61" xfId="5" applyNumberFormat="1" applyFont="1" applyFill="1" applyBorder="1" applyAlignment="1" applyProtection="1">
      <alignment horizontal="center" vertical="center" wrapText="1"/>
      <protection locked="0"/>
    </xf>
    <xf numFmtId="9" fontId="23" fillId="4" borderId="57" xfId="1" applyFont="1" applyFill="1" applyBorder="1" applyAlignment="1" applyProtection="1">
      <alignment horizontal="center" vertical="center" wrapText="1"/>
      <protection locked="0"/>
    </xf>
    <xf numFmtId="3" fontId="15" fillId="6" borderId="67" xfId="5" applyNumberFormat="1" applyFont="1" applyFill="1" applyBorder="1" applyAlignment="1" applyProtection="1">
      <alignment horizontal="center" vertical="top" wrapText="1"/>
      <protection locked="0"/>
    </xf>
    <xf numFmtId="3" fontId="15" fillId="6" borderId="61" xfId="5" applyNumberFormat="1" applyFont="1" applyFill="1" applyBorder="1" applyAlignment="1" applyProtection="1">
      <alignment horizontal="center" vertical="top" wrapText="1"/>
      <protection locked="0"/>
    </xf>
    <xf numFmtId="2" fontId="23" fillId="4" borderId="61" xfId="3" applyNumberFormat="1" applyFont="1" applyFill="1" applyBorder="1" applyAlignment="1" applyProtection="1">
      <alignment horizontal="center" vertical="center" wrapText="1"/>
      <protection locked="0"/>
    </xf>
    <xf numFmtId="0" fontId="0" fillId="0" borderId="69" xfId="0" applyBorder="1" applyProtection="1">
      <protection locked="0"/>
    </xf>
    <xf numFmtId="10" fontId="23" fillId="4" borderId="57" xfId="1" applyNumberFormat="1" applyFont="1" applyFill="1" applyBorder="1" applyAlignment="1" applyProtection="1">
      <alignment horizontal="center" vertical="center" wrapText="1"/>
      <protection locked="0"/>
    </xf>
    <xf numFmtId="0" fontId="17" fillId="0" borderId="66" xfId="5" applyFont="1" applyBorder="1" applyAlignment="1" applyProtection="1">
      <alignment horizontal="center" vertical="top" wrapText="1"/>
      <protection locked="0"/>
    </xf>
    <xf numFmtId="10" fontId="23" fillId="4" borderId="61" xfId="1" applyNumberFormat="1" applyFont="1" applyFill="1" applyBorder="1" applyAlignment="1" applyProtection="1">
      <alignment horizontal="center" vertical="center" wrapText="1"/>
      <protection locked="0"/>
    </xf>
    <xf numFmtId="1" fontId="32" fillId="10" borderId="75" xfId="4" applyNumberFormat="1" applyFont="1" applyFill="1" applyBorder="1" applyAlignment="1" applyProtection="1">
      <alignment horizontal="center" vertical="center"/>
    </xf>
    <xf numFmtId="0" fontId="0" fillId="0" borderId="76" xfId="0" applyBorder="1" applyProtection="1">
      <protection locked="0"/>
    </xf>
    <xf numFmtId="0" fontId="0" fillId="0" borderId="69" xfId="0" applyBorder="1"/>
    <xf numFmtId="0" fontId="0" fillId="0" borderId="72" xfId="0" applyBorder="1" applyProtection="1">
      <protection locked="0"/>
    </xf>
    <xf numFmtId="164" fontId="3" fillId="0" borderId="69" xfId="0" applyNumberFormat="1" applyFont="1" applyBorder="1"/>
    <xf numFmtId="0" fontId="0" fillId="0" borderId="76" xfId="0" applyBorder="1"/>
    <xf numFmtId="0" fontId="0" fillId="0" borderId="72" xfId="0" applyBorder="1"/>
    <xf numFmtId="0" fontId="2" fillId="2" borderId="76" xfId="0" applyFont="1" applyFill="1" applyBorder="1" applyAlignment="1">
      <alignment horizontal="centerContinuous"/>
    </xf>
    <xf numFmtId="0" fontId="2" fillId="2" borderId="69" xfId="0" applyFont="1" applyFill="1" applyBorder="1" applyAlignment="1">
      <alignment horizontal="centerContinuous"/>
    </xf>
    <xf numFmtId="0" fontId="2" fillId="2" borderId="72" xfId="0" applyFont="1" applyFill="1" applyBorder="1" applyAlignment="1">
      <alignment horizontal="centerContinuous"/>
    </xf>
    <xf numFmtId="0" fontId="3" fillId="0" borderId="69" xfId="0" applyFont="1" applyBorder="1"/>
    <xf numFmtId="164" fontId="0" fillId="0" borderId="69" xfId="0" applyNumberFormat="1" applyBorder="1"/>
    <xf numFmtId="0" fontId="7" fillId="9" borderId="14" xfId="0" applyFont="1" applyFill="1" applyBorder="1" applyAlignment="1">
      <alignment horizontal="center" wrapText="1"/>
    </xf>
    <xf numFmtId="0" fontId="7" fillId="9" borderId="7" xfId="0" applyFont="1" applyFill="1" applyBorder="1" applyAlignment="1">
      <alignment horizontal="center" wrapText="1"/>
    </xf>
    <xf numFmtId="0" fontId="7" fillId="9" borderId="38" xfId="0" applyFont="1" applyFill="1" applyBorder="1" applyAlignment="1">
      <alignment horizontal="center" wrapText="1"/>
    </xf>
    <xf numFmtId="0" fontId="19" fillId="8" borderId="15" xfId="5" applyFont="1" applyFill="1" applyBorder="1" applyAlignment="1">
      <alignment horizontal="center" vertical="top" wrapText="1"/>
    </xf>
    <xf numFmtId="0" fontId="19" fillId="8" borderId="42" xfId="5" applyFont="1" applyFill="1" applyBorder="1" applyAlignment="1">
      <alignment horizontal="center" vertical="top" wrapText="1"/>
    </xf>
    <xf numFmtId="0" fontId="19" fillId="8" borderId="16" xfId="5" applyFont="1" applyFill="1" applyBorder="1" applyAlignment="1">
      <alignment horizontal="center" vertical="top" wrapText="1"/>
    </xf>
    <xf numFmtId="0" fontId="19" fillId="8" borderId="37" xfId="5" applyFont="1" applyFill="1" applyBorder="1" applyAlignment="1">
      <alignment horizontal="center" vertical="top" wrapText="1"/>
    </xf>
    <xf numFmtId="0" fontId="37" fillId="9" borderId="6" xfId="0" applyFont="1" applyFill="1" applyBorder="1" applyAlignment="1">
      <alignment horizontal="center"/>
    </xf>
    <xf numFmtId="0" fontId="37" fillId="9" borderId="42" xfId="0" applyFont="1" applyFill="1" applyBorder="1" applyAlignment="1">
      <alignment horizontal="center"/>
    </xf>
    <xf numFmtId="0" fontId="37" fillId="9" borderId="17" xfId="0" applyFont="1" applyFill="1" applyBorder="1" applyAlignment="1">
      <alignment horizontal="center"/>
    </xf>
    <xf numFmtId="0" fontId="37" fillId="9" borderId="37" xfId="0" applyFont="1" applyFill="1" applyBorder="1" applyAlignment="1">
      <alignment horizontal="center"/>
    </xf>
    <xf numFmtId="0" fontId="0" fillId="0" borderId="43" xfId="0" applyBorder="1" applyAlignment="1">
      <alignment horizontal="center" vertical="center" wrapText="1"/>
    </xf>
    <xf numFmtId="0" fontId="0" fillId="0" borderId="52" xfId="0" applyBorder="1" applyAlignment="1">
      <alignment horizontal="center" vertical="center" wrapText="1"/>
    </xf>
    <xf numFmtId="0" fontId="0" fillId="0" borderId="53" xfId="0" applyBorder="1" applyAlignment="1">
      <alignment horizontal="center" vertical="center" wrapText="1"/>
    </xf>
    <xf numFmtId="0" fontId="0" fillId="0" borderId="48" xfId="0" applyBorder="1" applyAlignment="1">
      <alignment horizontal="center" vertical="center" wrapText="1"/>
    </xf>
    <xf numFmtId="0" fontId="0" fillId="0" borderId="49" xfId="0" applyBorder="1" applyAlignment="1">
      <alignment horizontal="center" vertical="center" wrapText="1"/>
    </xf>
    <xf numFmtId="0" fontId="0" fillId="0" borderId="43" xfId="0"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42" fillId="0" borderId="9" xfId="0" applyFont="1" applyBorder="1" applyAlignment="1">
      <alignment horizontal="center" vertical="center"/>
    </xf>
    <xf numFmtId="43" fontId="38" fillId="4" borderId="14" xfId="3" applyFont="1" applyFill="1" applyBorder="1" applyAlignment="1">
      <alignment horizontal="center" vertical="center" wrapText="1"/>
    </xf>
    <xf numFmtId="43" fontId="38" fillId="4" borderId="7" xfId="3" applyFont="1" applyFill="1" applyBorder="1" applyAlignment="1">
      <alignment horizontal="center" vertical="center" wrapText="1"/>
    </xf>
    <xf numFmtId="43" fontId="38" fillId="4" borderId="38" xfId="3" applyFont="1" applyFill="1" applyBorder="1" applyAlignment="1">
      <alignment horizontal="center" vertical="center" wrapText="1"/>
    </xf>
    <xf numFmtId="0" fontId="39" fillId="0" borderId="16" xfId="0" applyFont="1" applyBorder="1" applyAlignment="1">
      <alignment horizontal="center" vertical="center"/>
    </xf>
    <xf numFmtId="0" fontId="39" fillId="0" borderId="17" xfId="0" applyFont="1" applyBorder="1" applyAlignment="1">
      <alignment horizontal="center" vertical="center"/>
    </xf>
    <xf numFmtId="0" fontId="39" fillId="0" borderId="37" xfId="0" applyFont="1" applyBorder="1" applyAlignment="1">
      <alignment horizontal="center" vertical="center"/>
    </xf>
    <xf numFmtId="0" fontId="3" fillId="12" borderId="15" xfId="0" applyFont="1" applyFill="1" applyBorder="1" applyAlignment="1">
      <alignment horizontal="center"/>
    </xf>
    <xf numFmtId="0" fontId="3" fillId="12" borderId="6" xfId="0" applyFont="1" applyFill="1" applyBorder="1" applyAlignment="1">
      <alignment horizontal="center"/>
    </xf>
    <xf numFmtId="0" fontId="3" fillId="12" borderId="42" xfId="0" applyFont="1" applyFill="1" applyBorder="1" applyAlignment="1">
      <alignment horizontal="center"/>
    </xf>
    <xf numFmtId="0" fontId="7" fillId="9" borderId="0" xfId="0" applyFont="1" applyFill="1" applyAlignment="1">
      <alignment horizontal="center" wrapText="1"/>
    </xf>
    <xf numFmtId="0" fontId="13" fillId="8" borderId="8" xfId="5" applyFont="1" applyFill="1" applyBorder="1" applyAlignment="1" applyProtection="1">
      <alignment horizontal="center" vertical="top" wrapText="1"/>
      <protection locked="0"/>
    </xf>
    <xf numFmtId="0" fontId="13" fillId="8" borderId="33" xfId="5" applyFont="1" applyFill="1" applyBorder="1" applyAlignment="1" applyProtection="1">
      <alignment horizontal="center" vertical="top" wrapText="1"/>
      <protection locked="0"/>
    </xf>
    <xf numFmtId="0" fontId="14" fillId="7" borderId="58" xfId="5" applyFont="1" applyFill="1" applyBorder="1" applyAlignment="1" applyProtection="1">
      <alignment horizontal="center" vertical="center" wrapText="1"/>
      <protection locked="0"/>
    </xf>
    <xf numFmtId="0" fontId="14" fillId="7" borderId="20" xfId="5" applyFont="1" applyFill="1" applyBorder="1" applyAlignment="1" applyProtection="1">
      <alignment horizontal="center" vertical="center" wrapText="1"/>
      <protection locked="0"/>
    </xf>
    <xf numFmtId="3" fontId="14" fillId="7" borderId="59" xfId="5" applyNumberFormat="1" applyFont="1" applyFill="1" applyBorder="1" applyAlignment="1" applyProtection="1">
      <alignment horizontal="center" vertical="top" wrapText="1"/>
      <protection locked="0"/>
    </xf>
    <xf numFmtId="3" fontId="14" fillId="7" borderId="21" xfId="5" applyNumberFormat="1" applyFont="1" applyFill="1" applyBorder="1" applyAlignment="1" applyProtection="1">
      <alignment horizontal="center" vertical="top" wrapText="1"/>
      <protection locked="0"/>
    </xf>
    <xf numFmtId="0" fontId="13" fillId="8" borderId="25" xfId="5" applyFont="1" applyFill="1" applyBorder="1" applyAlignment="1" applyProtection="1">
      <alignment horizontal="center" vertical="top" wrapText="1"/>
      <protection locked="0"/>
    </xf>
    <xf numFmtId="0" fontId="13" fillId="8" borderId="26" xfId="5" applyFont="1" applyFill="1" applyBorder="1" applyAlignment="1" applyProtection="1">
      <alignment horizontal="center" vertical="top" wrapText="1"/>
      <protection locked="0"/>
    </xf>
    <xf numFmtId="0" fontId="14" fillId="7" borderId="62" xfId="5" applyFont="1" applyFill="1" applyBorder="1" applyAlignment="1" applyProtection="1">
      <alignment horizontal="center" vertical="center" wrapText="1"/>
      <protection locked="0"/>
    </xf>
    <xf numFmtId="0" fontId="14" fillId="7" borderId="19" xfId="5" applyFont="1" applyFill="1" applyBorder="1" applyAlignment="1" applyProtection="1">
      <alignment horizontal="center" vertical="center" wrapText="1"/>
      <protection locked="0"/>
    </xf>
    <xf numFmtId="0" fontId="13" fillId="8" borderId="27" xfId="5" applyFont="1" applyFill="1" applyBorder="1" applyAlignment="1" applyProtection="1">
      <alignment horizontal="center" vertical="top" wrapText="1"/>
      <protection locked="0"/>
    </xf>
    <xf numFmtId="0" fontId="13" fillId="8" borderId="28" xfId="5" applyFont="1" applyFill="1" applyBorder="1" applyAlignment="1" applyProtection="1">
      <alignment horizontal="center" vertical="top" wrapText="1"/>
      <protection locked="0"/>
    </xf>
    <xf numFmtId="0" fontId="14" fillId="7" borderId="22" xfId="5" applyFont="1" applyFill="1" applyBorder="1" applyAlignment="1" applyProtection="1">
      <alignment horizontal="center" vertical="center" wrapText="1"/>
      <protection locked="0"/>
    </xf>
    <xf numFmtId="0" fontId="0" fillId="0" borderId="45" xfId="0" applyBorder="1" applyAlignment="1" applyProtection="1">
      <alignment horizontal="left" vertical="top" wrapText="1"/>
      <protection locked="0"/>
    </xf>
    <xf numFmtId="2" fontId="25" fillId="10" borderId="0" xfId="4" applyNumberFormat="1" applyFont="1" applyFill="1" applyAlignment="1" applyProtection="1">
      <alignment horizontal="center" vertical="center"/>
    </xf>
    <xf numFmtId="2" fontId="25" fillId="10" borderId="3" xfId="4" applyNumberFormat="1" applyFont="1" applyFill="1" applyBorder="1" applyAlignment="1" applyProtection="1">
      <alignment horizontal="center" vertical="center"/>
    </xf>
    <xf numFmtId="3" fontId="14" fillId="7" borderId="70" xfId="5" applyNumberFormat="1" applyFont="1" applyFill="1" applyBorder="1" applyAlignment="1" applyProtection="1">
      <alignment horizontal="center" vertical="top" wrapText="1"/>
      <protection locked="0"/>
    </xf>
    <xf numFmtId="3" fontId="14" fillId="7" borderId="11" xfId="5" applyNumberFormat="1" applyFont="1" applyFill="1" applyBorder="1" applyAlignment="1" applyProtection="1">
      <alignment horizontal="center" vertical="top" wrapText="1"/>
      <protection locked="0"/>
    </xf>
    <xf numFmtId="0" fontId="14" fillId="7" borderId="65" xfId="5" applyFont="1" applyFill="1" applyBorder="1" applyAlignment="1" applyProtection="1">
      <alignment horizontal="center" vertical="center" wrapText="1"/>
      <protection locked="0"/>
    </xf>
    <xf numFmtId="0" fontId="14" fillId="7" borderId="23" xfId="5" applyFont="1" applyFill="1" applyBorder="1" applyAlignment="1" applyProtection="1">
      <alignment horizontal="center" vertical="center" wrapText="1"/>
      <protection locked="0"/>
    </xf>
    <xf numFmtId="3" fontId="14" fillId="7" borderId="13" xfId="5" applyNumberFormat="1" applyFont="1" applyFill="1" applyBorder="1" applyAlignment="1" applyProtection="1">
      <alignment horizontal="center" vertical="top" wrapText="1"/>
      <protection locked="0"/>
    </xf>
    <xf numFmtId="0" fontId="13" fillId="8" borderId="9" xfId="5" applyFont="1" applyFill="1" applyBorder="1" applyAlignment="1" applyProtection="1">
      <alignment horizontal="center" vertical="top" wrapText="1"/>
      <protection locked="0"/>
    </xf>
    <xf numFmtId="0" fontId="13" fillId="8" borderId="15" xfId="5" applyFont="1" applyFill="1" applyBorder="1" applyAlignment="1" applyProtection="1">
      <alignment horizontal="center" vertical="top" wrapText="1"/>
      <protection locked="0"/>
    </xf>
    <xf numFmtId="0" fontId="13" fillId="8" borderId="6" xfId="5" applyFont="1" applyFill="1" applyBorder="1" applyAlignment="1" applyProtection="1">
      <alignment horizontal="center" vertical="top" wrapText="1"/>
      <protection locked="0"/>
    </xf>
    <xf numFmtId="0" fontId="13" fillId="8" borderId="14" xfId="5" applyFont="1" applyFill="1" applyBorder="1" applyAlignment="1" applyProtection="1">
      <alignment horizontal="center" vertical="top" wrapText="1"/>
      <protection locked="0"/>
    </xf>
    <xf numFmtId="0" fontId="13" fillId="8" borderId="7" xfId="5" applyFont="1" applyFill="1" applyBorder="1" applyAlignment="1" applyProtection="1">
      <alignment horizontal="center" vertical="top" wrapText="1"/>
      <protection locked="0"/>
    </xf>
    <xf numFmtId="0" fontId="41" fillId="10" borderId="0" xfId="0" applyFont="1" applyFill="1" applyAlignment="1" applyProtection="1">
      <alignment horizontal="center"/>
      <protection locked="0"/>
    </xf>
    <xf numFmtId="0" fontId="41" fillId="10" borderId="3" xfId="0" applyFont="1" applyFill="1" applyBorder="1" applyAlignment="1" applyProtection="1">
      <alignment horizontal="center"/>
      <protection locked="0"/>
    </xf>
    <xf numFmtId="0" fontId="24" fillId="10" borderId="0" xfId="0" applyFont="1" applyFill="1" applyAlignment="1" applyProtection="1">
      <alignment horizontal="center" vertical="center" wrapText="1"/>
      <protection locked="0"/>
    </xf>
    <xf numFmtId="0" fontId="24" fillId="10" borderId="3" xfId="0" applyFont="1" applyFill="1" applyBorder="1" applyAlignment="1" applyProtection="1">
      <alignment horizontal="center" vertical="center" wrapText="1"/>
      <protection locked="0"/>
    </xf>
    <xf numFmtId="0" fontId="40" fillId="10" borderId="0" xfId="7" applyFont="1" applyFill="1" applyAlignment="1" applyProtection="1">
      <alignment horizontal="center"/>
      <protection locked="0"/>
    </xf>
    <xf numFmtId="0" fontId="40" fillId="10" borderId="3" xfId="7" applyFont="1" applyFill="1" applyBorder="1" applyAlignment="1" applyProtection="1">
      <alignment horizontal="center"/>
      <protection locked="0"/>
    </xf>
    <xf numFmtId="0" fontId="0" fillId="0" borderId="45" xfId="0" applyBorder="1" applyAlignment="1" applyProtection="1">
      <alignment horizontal="center"/>
      <protection locked="0"/>
    </xf>
    <xf numFmtId="0" fontId="0" fillId="0" borderId="55" xfId="0" applyBorder="1" applyAlignment="1" applyProtection="1">
      <alignment horizontal="center"/>
      <protection locked="0"/>
    </xf>
    <xf numFmtId="0" fontId="0" fillId="0" borderId="46" xfId="0" applyBorder="1" applyAlignment="1" applyProtection="1">
      <alignment horizontal="center"/>
      <protection locked="0"/>
    </xf>
    <xf numFmtId="0" fontId="13" fillId="8" borderId="8" xfId="5" applyFont="1" applyFill="1" applyBorder="1" applyAlignment="1" applyProtection="1">
      <alignment horizontal="center" vertical="center" wrapText="1"/>
      <protection locked="0"/>
    </xf>
    <xf numFmtId="0" fontId="13" fillId="8" borderId="9" xfId="5" applyFont="1" applyFill="1" applyBorder="1" applyAlignment="1" applyProtection="1">
      <alignment horizontal="center" vertical="center" wrapText="1"/>
      <protection locked="0"/>
    </xf>
    <xf numFmtId="0" fontId="15" fillId="7" borderId="16" xfId="5" applyFont="1" applyFill="1" applyBorder="1" applyAlignment="1" applyProtection="1">
      <alignment horizontal="left" vertical="top" wrapText="1"/>
      <protection locked="0"/>
    </xf>
    <xf numFmtId="0" fontId="15" fillId="7" borderId="17" xfId="5" applyFont="1" applyFill="1" applyBorder="1" applyAlignment="1" applyProtection="1">
      <alignment horizontal="left" vertical="top" wrapText="1"/>
      <protection locked="0"/>
    </xf>
    <xf numFmtId="0" fontId="13" fillId="8" borderId="24" xfId="5" applyFont="1" applyFill="1" applyBorder="1" applyAlignment="1" applyProtection="1">
      <alignment horizontal="center" vertical="top" wrapText="1"/>
      <protection locked="0"/>
    </xf>
    <xf numFmtId="0" fontId="13" fillId="8" borderId="41" xfId="5" applyFont="1" applyFill="1" applyBorder="1" applyAlignment="1" applyProtection="1">
      <alignment horizontal="center" vertical="top" wrapText="1"/>
      <protection locked="0"/>
    </xf>
    <xf numFmtId="3" fontId="14" fillId="7" borderId="63" xfId="5" applyNumberFormat="1" applyFont="1" applyFill="1" applyBorder="1" applyAlignment="1" applyProtection="1">
      <alignment horizontal="center" vertical="top" wrapText="1"/>
      <protection locked="0"/>
    </xf>
    <xf numFmtId="0" fontId="13" fillId="8" borderId="29" xfId="5" applyFont="1" applyFill="1" applyBorder="1" applyAlignment="1" applyProtection="1">
      <alignment horizontal="center" vertical="top" wrapText="1"/>
      <protection locked="0"/>
    </xf>
    <xf numFmtId="0" fontId="13" fillId="8" borderId="30" xfId="5" applyFont="1" applyFill="1" applyBorder="1" applyAlignment="1" applyProtection="1">
      <alignment horizontal="center" vertical="top" wrapText="1"/>
      <protection locked="0"/>
    </xf>
    <xf numFmtId="0" fontId="18" fillId="8" borderId="25" xfId="5" applyFont="1" applyFill="1" applyBorder="1" applyAlignment="1" applyProtection="1">
      <alignment horizontal="center" vertical="top" wrapText="1"/>
      <protection locked="0"/>
    </xf>
    <xf numFmtId="0" fontId="18" fillId="8" borderId="34" xfId="5" applyFont="1" applyFill="1" applyBorder="1" applyAlignment="1" applyProtection="1">
      <alignment horizontal="center" vertical="top" wrapText="1"/>
      <protection locked="0"/>
    </xf>
    <xf numFmtId="0" fontId="23" fillId="4" borderId="14" xfId="3" applyNumberFormat="1" applyFont="1" applyFill="1" applyBorder="1" applyAlignment="1" applyProtection="1">
      <alignment horizontal="left" vertical="top" wrapText="1"/>
      <protection locked="0"/>
    </xf>
    <xf numFmtId="0" fontId="23" fillId="4" borderId="38" xfId="3" applyNumberFormat="1" applyFont="1" applyFill="1" applyBorder="1" applyAlignment="1" applyProtection="1">
      <alignment horizontal="left" vertical="top" wrapText="1"/>
      <protection locked="0"/>
    </xf>
    <xf numFmtId="0" fontId="14" fillId="0" borderId="39" xfId="5" applyFont="1" applyBorder="1" applyAlignment="1" applyProtection="1">
      <alignment horizontal="center" vertical="top" wrapText="1"/>
      <protection locked="0"/>
    </xf>
    <xf numFmtId="0" fontId="14" fillId="0" borderId="40" xfId="5" applyFont="1" applyBorder="1" applyAlignment="1" applyProtection="1">
      <alignment horizontal="center" vertical="top" wrapText="1"/>
      <protection locked="0"/>
    </xf>
    <xf numFmtId="0" fontId="14" fillId="0" borderId="54" xfId="5" applyFont="1" applyBorder="1" applyAlignment="1" applyProtection="1">
      <alignment horizontal="center" vertical="top" wrapText="1"/>
      <protection locked="0"/>
    </xf>
    <xf numFmtId="0" fontId="14" fillId="0" borderId="20" xfId="5" applyFont="1" applyBorder="1" applyAlignment="1" applyProtection="1">
      <alignment horizontal="center" vertical="top" wrapText="1"/>
      <protection locked="0"/>
    </xf>
    <xf numFmtId="0" fontId="14" fillId="7" borderId="58" xfId="5" applyFont="1" applyFill="1" applyBorder="1" applyAlignment="1" applyProtection="1">
      <alignment horizontal="center" vertical="top" wrapText="1"/>
      <protection locked="0"/>
    </xf>
    <xf numFmtId="0" fontId="14" fillId="7" borderId="20" xfId="5" applyFont="1" applyFill="1" applyBorder="1" applyAlignment="1" applyProtection="1">
      <alignment horizontal="center" vertical="top" wrapText="1"/>
      <protection locked="0"/>
    </xf>
    <xf numFmtId="3" fontId="14" fillId="7" borderId="12" xfId="5" applyNumberFormat="1" applyFont="1" applyFill="1" applyBorder="1" applyAlignment="1" applyProtection="1">
      <alignment horizontal="center" vertical="top" wrapText="1"/>
      <protection locked="0"/>
    </xf>
    <xf numFmtId="0" fontId="36" fillId="8" borderId="8" xfId="5" applyFont="1" applyFill="1" applyBorder="1" applyAlignment="1" applyProtection="1">
      <alignment horizontal="center" vertical="center" wrapText="1"/>
      <protection locked="0"/>
    </xf>
    <xf numFmtId="0" fontId="36" fillId="8" borderId="9" xfId="5" applyFont="1" applyFill="1" applyBorder="1" applyAlignment="1" applyProtection="1">
      <alignment horizontal="center" vertical="center" wrapText="1"/>
      <protection locked="0"/>
    </xf>
    <xf numFmtId="0" fontId="12" fillId="10" borderId="10" xfId="5" applyFont="1" applyFill="1" applyBorder="1" applyAlignment="1" applyProtection="1">
      <alignment horizontal="center" vertical="top" wrapText="1"/>
      <protection locked="0"/>
    </xf>
    <xf numFmtId="0" fontId="12" fillId="10" borderId="3" xfId="5" applyFont="1" applyFill="1" applyBorder="1" applyAlignment="1" applyProtection="1">
      <alignment horizontal="center" vertical="top" wrapText="1"/>
      <protection locked="0"/>
    </xf>
    <xf numFmtId="1" fontId="24" fillId="10" borderId="73" xfId="4" applyNumberFormat="1" applyFont="1" applyFill="1" applyBorder="1" applyAlignment="1" applyProtection="1">
      <alignment horizontal="center" vertical="center"/>
    </xf>
    <xf numFmtId="1" fontId="24" fillId="10" borderId="74" xfId="4" applyNumberFormat="1" applyFont="1" applyFill="1" applyBorder="1" applyAlignment="1" applyProtection="1">
      <alignment horizontal="center" vertical="center"/>
    </xf>
    <xf numFmtId="164" fontId="24" fillId="10" borderId="69" xfId="4" applyNumberFormat="1" applyFont="1" applyFill="1" applyBorder="1" applyAlignment="1" applyProtection="1">
      <alignment horizontal="center" vertical="center"/>
    </xf>
    <xf numFmtId="164" fontId="24" fillId="10" borderId="72" xfId="4" applyNumberFormat="1" applyFont="1" applyFill="1" applyBorder="1" applyAlignment="1" applyProtection="1">
      <alignment horizontal="center" vertical="center"/>
    </xf>
    <xf numFmtId="0" fontId="19" fillId="8" borderId="14" xfId="5" applyFont="1" applyFill="1" applyBorder="1" applyAlignment="1">
      <alignment horizontal="center" vertical="top" wrapText="1"/>
    </xf>
    <xf numFmtId="0" fontId="19" fillId="8" borderId="7" xfId="5" applyFont="1" applyFill="1" applyBorder="1" applyAlignment="1">
      <alignment horizontal="center" vertical="top" wrapText="1"/>
    </xf>
    <xf numFmtId="0" fontId="19" fillId="8" borderId="38" xfId="5" applyFont="1" applyFill="1" applyBorder="1" applyAlignment="1">
      <alignment horizontal="center" vertical="top" wrapText="1"/>
    </xf>
    <xf numFmtId="2" fontId="32" fillId="10" borderId="16" xfId="4" applyNumberFormat="1" applyFont="1" applyFill="1" applyBorder="1" applyAlignment="1" applyProtection="1">
      <alignment horizontal="center" vertical="center"/>
    </xf>
    <xf numFmtId="2" fontId="32" fillId="10" borderId="17" xfId="4" applyNumberFormat="1" applyFont="1" applyFill="1" applyBorder="1" applyAlignment="1" applyProtection="1">
      <alignment horizontal="center" vertical="center"/>
    </xf>
    <xf numFmtId="2" fontId="32" fillId="10" borderId="10" xfId="4" applyNumberFormat="1" applyFont="1" applyFill="1" applyBorder="1" applyAlignment="1" applyProtection="1">
      <alignment horizontal="center" vertical="center"/>
    </xf>
    <xf numFmtId="2" fontId="32" fillId="10" borderId="0" xfId="4" applyNumberFormat="1" applyFont="1" applyFill="1" applyBorder="1" applyAlignment="1" applyProtection="1">
      <alignment horizontal="center" vertical="center"/>
    </xf>
    <xf numFmtId="0" fontId="33" fillId="8" borderId="15" xfId="5" applyFont="1" applyFill="1" applyBorder="1" applyAlignment="1">
      <alignment horizontal="center" vertical="top" wrapText="1"/>
    </xf>
    <xf numFmtId="0" fontId="33" fillId="8" borderId="6" xfId="5" applyFont="1" applyFill="1" applyBorder="1" applyAlignment="1">
      <alignment horizontal="center" vertical="top" wrapText="1"/>
    </xf>
    <xf numFmtId="0" fontId="33" fillId="8" borderId="42" xfId="5" applyFont="1" applyFill="1" applyBorder="1" applyAlignment="1">
      <alignment horizontal="center" vertical="top" wrapText="1"/>
    </xf>
    <xf numFmtId="0" fontId="13" fillId="8" borderId="14" xfId="5" applyFont="1" applyFill="1" applyBorder="1" applyAlignment="1">
      <alignment horizontal="center" vertical="top" wrapText="1"/>
    </xf>
    <xf numFmtId="0" fontId="13" fillId="8" borderId="38" xfId="5" applyFont="1" applyFill="1" applyBorder="1" applyAlignment="1">
      <alignment horizontal="center" vertical="top" wrapText="1"/>
    </xf>
    <xf numFmtId="0" fontId="0" fillId="10" borderId="0" xfId="0" applyFill="1" applyAlignment="1">
      <alignment horizontal="center"/>
    </xf>
    <xf numFmtId="0" fontId="0" fillId="9" borderId="0" xfId="0" applyFill="1" applyAlignment="1">
      <alignment horizontal="center" wrapText="1"/>
    </xf>
  </cellXfs>
  <cellStyles count="8">
    <cellStyle name="Comma" xfId="3" builtinId="3"/>
    <cellStyle name="Currency" xfId="4" builtinId="4"/>
    <cellStyle name="Hyperlink" xfId="7" builtinId="8"/>
    <cellStyle name="Normal" xfId="0" builtinId="0"/>
    <cellStyle name="Normal 2" xfId="2" xr:uid="{B56B9B68-199F-4749-8DC9-A6D37DE76532}"/>
    <cellStyle name="Normal 3" xfId="5" xr:uid="{2BCC7307-1216-46D7-BB79-9FE0084DB78A}"/>
    <cellStyle name="Percent" xfId="1" builtinId="5"/>
    <cellStyle name="Percent 2" xfId="6" xr:uid="{EC54E279-2B4A-4138-A4D7-BE9357713F50}"/>
  </cellStyles>
  <dxfs count="19">
    <dxf>
      <fill>
        <patternFill>
          <bgColor rgb="FFFF000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FF0000"/>
        </patternFill>
      </fill>
    </dxf>
    <dxf>
      <fill>
        <patternFill>
          <bgColor rgb="FFFF0066"/>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Kate Lucas" id="{A7066304-82B1-483E-9ECD-56E12BDBDEDE}" userId="Kate Lucas" providerId="Non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A26" dT="2022-04-22T18:48:42.06" personId="{A7066304-82B1-483E-9ECD-56E12BDBDEDE}" id="{2BD4E331-9FB9-4D20-9BE4-653DFCF7784C}">
    <text>Need to include existing sales tax revenue and reflect the possibility of a change in use or an increase or decrease in total sales volume based on use change</text>
  </threadedComment>
  <threadedComment ref="A54" dT="2022-04-22T18:51:54.62" personId="{A7066304-82B1-483E-9ECD-56E12BDBDEDE}" id="{9EED9F1B-1313-418B-8278-FF54FA8C11D1}">
    <text>Add new section with other income generated by redevelopment? Optional</text>
  </threadedComment>
  <threadedComment ref="C58" dT="2022-04-22T18:48:53.01" personId="{A7066304-82B1-483E-9ECD-56E12BDBDEDE}" id="{17B21D14-4B5E-4AEA-8E1C-F0421806D084}">
    <text>Blight and XXX</text>
  </threadedComment>
</ThreadedComment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ksutab.org/" TargetMode="External"/><Relationship Id="rId2" Type="http://schemas.openxmlformats.org/officeDocument/2006/relationships/hyperlink" Target="https://www.epa.gov/brownfields/brownfields-technical-assistance-training-and-research" TargetMode="External"/><Relationship Id="rId1" Type="http://schemas.openxmlformats.org/officeDocument/2006/relationships/hyperlink" Target="https://www.avalara.com/taxrates/en/state-rates.html" TargetMode="External"/><Relationship Id="rId5" Type="http://schemas.openxmlformats.org/officeDocument/2006/relationships/printerSettings" Target="../printerSettings/printerSettings2.bin"/><Relationship Id="rId4" Type="http://schemas.openxmlformats.org/officeDocument/2006/relationships/hyperlink" Target="https://adaapta.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40FD9-F95C-47EF-B900-5C38C827AA89}">
  <sheetPr codeName="Sheet1"/>
  <dimension ref="B1:N8"/>
  <sheetViews>
    <sheetView workbookViewId="0">
      <selection activeCell="B12" sqref="B12"/>
    </sheetView>
  </sheetViews>
  <sheetFormatPr defaultRowHeight="15" x14ac:dyDescent="0.25"/>
  <cols>
    <col min="2" max="2" width="42" customWidth="1"/>
  </cols>
  <sheetData>
    <row r="1" spans="2:14" ht="14.45" customHeight="1" x14ac:dyDescent="0.25"/>
    <row r="2" spans="2:14" ht="14.45" customHeight="1" thickBot="1" x14ac:dyDescent="0.3"/>
    <row r="3" spans="2:14" ht="35.450000000000003" customHeight="1" thickBot="1" x14ac:dyDescent="0.3">
      <c r="B3" s="50" t="s">
        <v>0</v>
      </c>
    </row>
    <row r="4" spans="2:14" ht="78" customHeight="1" thickBot="1" x14ac:dyDescent="0.3">
      <c r="B4" s="49" t="s">
        <v>1</v>
      </c>
    </row>
    <row r="5" spans="2:14" ht="15" customHeight="1" thickBot="1" x14ac:dyDescent="0.3"/>
    <row r="6" spans="2:14" ht="45.75" thickBot="1" x14ac:dyDescent="0.3">
      <c r="B6" s="49" t="s">
        <v>2</v>
      </c>
    </row>
    <row r="7" spans="2:14" ht="15.75" thickBot="1" x14ac:dyDescent="0.3"/>
    <row r="8" spans="2:14" ht="15.75" thickBot="1" x14ac:dyDescent="0.3">
      <c r="B8" s="178" t="s">
        <v>3</v>
      </c>
      <c r="C8" s="179"/>
      <c r="D8" s="179"/>
      <c r="E8" s="179"/>
      <c r="F8" s="179"/>
      <c r="G8" s="179"/>
      <c r="H8" s="179"/>
      <c r="I8" s="179"/>
      <c r="J8" s="179"/>
      <c r="K8" s="179"/>
      <c r="L8" s="179"/>
      <c r="M8" s="179"/>
      <c r="N8" s="180"/>
    </row>
  </sheetData>
  <mergeCells count="1">
    <mergeCell ref="B8:N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3961E3-9211-463A-BC11-E1318674632E}">
  <sheetPr codeName="Sheet2"/>
  <dimension ref="B1:O17"/>
  <sheetViews>
    <sheetView workbookViewId="0">
      <selection activeCell="B4" sqref="B4"/>
    </sheetView>
  </sheetViews>
  <sheetFormatPr defaultColWidth="8.7109375" defaultRowHeight="15" x14ac:dyDescent="0.25"/>
  <cols>
    <col min="1" max="1" width="2.140625" customWidth="1"/>
    <col min="2" max="2" width="29.28515625" bestFit="1" customWidth="1"/>
    <col min="3" max="3" width="48.42578125" customWidth="1"/>
    <col min="4" max="4" width="21.7109375" customWidth="1"/>
    <col min="12" max="12" width="21.85546875" customWidth="1"/>
    <col min="13" max="13" width="17.85546875" customWidth="1"/>
    <col min="14" max="14" width="11" customWidth="1"/>
    <col min="15" max="15" width="11.28515625" customWidth="1"/>
  </cols>
  <sheetData>
    <row r="1" spans="2:15" ht="15.75" thickBot="1" x14ac:dyDescent="0.3"/>
    <row r="2" spans="2:15" ht="14.45" customHeight="1" x14ac:dyDescent="0.25">
      <c r="B2" s="181" t="s">
        <v>4</v>
      </c>
      <c r="C2" s="182"/>
      <c r="D2" s="185" t="s">
        <v>5</v>
      </c>
      <c r="E2" s="185"/>
      <c r="F2" s="185"/>
      <c r="G2" s="185"/>
      <c r="H2" s="185"/>
      <c r="I2" s="185"/>
      <c r="J2" s="185"/>
      <c r="K2" s="185"/>
      <c r="L2" s="186"/>
    </row>
    <row r="3" spans="2:15" ht="15" customHeight="1" thickBot="1" x14ac:dyDescent="0.3">
      <c r="B3" s="183"/>
      <c r="C3" s="184"/>
      <c r="D3" s="187"/>
      <c r="E3" s="187"/>
      <c r="F3" s="187"/>
      <c r="G3" s="187"/>
      <c r="H3" s="187"/>
      <c r="I3" s="187"/>
      <c r="J3" s="187"/>
      <c r="K3" s="187"/>
      <c r="L3" s="188"/>
    </row>
    <row r="4" spans="2:15" ht="37.9" customHeight="1" x14ac:dyDescent="0.25">
      <c r="D4" s="197" t="s">
        <v>6</v>
      </c>
      <c r="E4" s="197"/>
      <c r="F4" s="197"/>
      <c r="G4" s="197"/>
      <c r="H4" s="197"/>
      <c r="I4" s="197"/>
      <c r="J4" s="197"/>
      <c r="K4" s="197"/>
      <c r="L4" s="197"/>
    </row>
    <row r="5" spans="2:15" x14ac:dyDescent="0.25">
      <c r="B5" s="100" t="s">
        <v>7</v>
      </c>
      <c r="C5" s="48" t="s">
        <v>8</v>
      </c>
      <c r="D5" s="137"/>
      <c r="E5" s="137"/>
      <c r="F5" s="137"/>
      <c r="G5" s="137"/>
      <c r="H5" s="137"/>
      <c r="I5" s="137"/>
      <c r="J5" s="137"/>
      <c r="K5" s="137"/>
      <c r="L5" s="137"/>
      <c r="M5" s="137"/>
      <c r="N5" s="138"/>
    </row>
    <row r="6" spans="2:15" x14ac:dyDescent="0.25">
      <c r="B6" s="109" t="s">
        <v>9</v>
      </c>
      <c r="C6" s="194" t="s">
        <v>10</v>
      </c>
      <c r="D6" s="195"/>
      <c r="E6" s="195"/>
      <c r="F6" s="195"/>
      <c r="G6" s="195"/>
      <c r="H6" s="195"/>
      <c r="I6" s="195"/>
      <c r="J6" s="195"/>
      <c r="K6" s="195"/>
      <c r="L6" s="195"/>
      <c r="M6" s="195"/>
      <c r="N6" s="196"/>
    </row>
    <row r="7" spans="2:15" ht="111.6" customHeight="1" x14ac:dyDescent="0.25">
      <c r="B7" s="109" t="s">
        <v>11</v>
      </c>
      <c r="C7" s="189" t="s">
        <v>12</v>
      </c>
      <c r="D7" s="190"/>
      <c r="E7" s="190"/>
      <c r="F7" s="190"/>
      <c r="G7" s="190"/>
      <c r="H7" s="190"/>
      <c r="I7" s="190"/>
      <c r="J7" s="190"/>
      <c r="K7" s="190"/>
      <c r="L7" s="190"/>
      <c r="M7" s="190"/>
      <c r="N7" s="191"/>
    </row>
    <row r="8" spans="2:15" ht="76.900000000000006" customHeight="1" x14ac:dyDescent="0.25">
      <c r="B8" s="109" t="s">
        <v>13</v>
      </c>
      <c r="C8" s="189" t="s">
        <v>14</v>
      </c>
      <c r="D8" s="190"/>
      <c r="E8" s="190"/>
      <c r="F8" s="190"/>
      <c r="G8" s="190"/>
      <c r="H8" s="190"/>
      <c r="I8" s="190"/>
      <c r="J8" s="190"/>
      <c r="K8" s="190"/>
      <c r="L8" s="190"/>
      <c r="M8" s="190"/>
      <c r="N8" s="191"/>
      <c r="O8" s="33"/>
    </row>
    <row r="9" spans="2:15" ht="52.15" customHeight="1" x14ac:dyDescent="0.25">
      <c r="B9" s="109" t="s">
        <v>15</v>
      </c>
      <c r="C9" s="189" t="s">
        <v>16</v>
      </c>
      <c r="D9" s="190"/>
      <c r="E9" s="190"/>
      <c r="F9" s="190"/>
      <c r="G9" s="190"/>
      <c r="H9" s="190"/>
      <c r="I9" s="190"/>
      <c r="J9" s="190"/>
      <c r="K9" s="190"/>
      <c r="L9" s="190"/>
      <c r="M9" s="190"/>
      <c r="N9" s="191"/>
      <c r="O9" s="33"/>
    </row>
    <row r="10" spans="2:15" ht="52.15" customHeight="1" x14ac:dyDescent="0.25">
      <c r="B10" s="139" t="s">
        <v>17</v>
      </c>
      <c r="C10" s="192" t="s">
        <v>18</v>
      </c>
      <c r="D10" s="193"/>
      <c r="E10" s="190"/>
      <c r="F10" s="190"/>
      <c r="G10" s="190"/>
      <c r="H10" s="190"/>
      <c r="I10" s="190"/>
      <c r="J10" s="190"/>
      <c r="K10" s="190"/>
      <c r="L10" s="190"/>
      <c r="M10" s="190"/>
      <c r="N10" s="191"/>
      <c r="O10" s="33"/>
    </row>
    <row r="11" spans="2:15" ht="51" customHeight="1" thickBot="1" x14ac:dyDescent="0.3">
      <c r="B11" s="139" t="s">
        <v>19</v>
      </c>
      <c r="C11" s="192" t="s">
        <v>20</v>
      </c>
      <c r="D11" s="193"/>
      <c r="E11" s="190"/>
      <c r="F11" s="190"/>
      <c r="G11" s="190"/>
      <c r="H11" s="190"/>
      <c r="I11" s="190"/>
      <c r="J11" s="190"/>
      <c r="K11" s="190"/>
      <c r="L11" s="190"/>
      <c r="M11" s="190"/>
      <c r="N11" s="191"/>
      <c r="O11" s="33"/>
    </row>
    <row r="12" spans="2:15" ht="15.75" thickBot="1" x14ac:dyDescent="0.3">
      <c r="B12" s="204" t="s">
        <v>21</v>
      </c>
      <c r="C12" s="205"/>
      <c r="D12" s="206"/>
    </row>
    <row r="13" spans="2:15" ht="29.45" customHeight="1" thickBot="1" x14ac:dyDescent="0.3">
      <c r="B13" s="198" t="s">
        <v>22</v>
      </c>
      <c r="C13" s="199"/>
      <c r="D13" s="200"/>
    </row>
    <row r="14" spans="2:15" ht="24.6" customHeight="1" thickBot="1" x14ac:dyDescent="0.3">
      <c r="B14" s="201" t="s">
        <v>23</v>
      </c>
      <c r="C14" s="202"/>
      <c r="D14" s="203"/>
    </row>
    <row r="15" spans="2:15" x14ac:dyDescent="0.25">
      <c r="B15" s="33"/>
    </row>
    <row r="16" spans="2:15" ht="30" customHeight="1" x14ac:dyDescent="0.25">
      <c r="B16" s="207" t="s">
        <v>3</v>
      </c>
      <c r="C16" s="207"/>
      <c r="D16" s="207"/>
      <c r="E16" s="207"/>
      <c r="F16" s="207"/>
      <c r="G16" s="207"/>
      <c r="H16" s="207"/>
      <c r="I16" s="207"/>
      <c r="J16" s="207"/>
      <c r="K16" s="207"/>
      <c r="L16" s="207"/>
      <c r="M16" s="207"/>
      <c r="N16" s="207"/>
    </row>
    <row r="17" spans="2:2" x14ac:dyDescent="0.25">
      <c r="B17" s="33"/>
    </row>
  </sheetData>
  <mergeCells count="13">
    <mergeCell ref="B13:D13"/>
    <mergeCell ref="B14:D14"/>
    <mergeCell ref="B12:D12"/>
    <mergeCell ref="C10:N10"/>
    <mergeCell ref="B16:N16"/>
    <mergeCell ref="B2:C3"/>
    <mergeCell ref="D2:L3"/>
    <mergeCell ref="C8:N8"/>
    <mergeCell ref="C9:N9"/>
    <mergeCell ref="C11:N11"/>
    <mergeCell ref="C7:N7"/>
    <mergeCell ref="C6:N6"/>
    <mergeCell ref="D4:L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C6A0E-EE2F-435E-9C73-0B3A9468F21E}">
  <sheetPr codeName="Sheet3"/>
  <dimension ref="B3:E249"/>
  <sheetViews>
    <sheetView tabSelected="1" topLeftCell="B1" zoomScale="85" zoomScaleNormal="85" workbookViewId="0">
      <selection activeCell="C200" sqref="C200"/>
    </sheetView>
  </sheetViews>
  <sheetFormatPr defaultColWidth="8.85546875" defaultRowHeight="15" x14ac:dyDescent="0.25"/>
  <cols>
    <col min="1" max="1" width="8.85546875" style="43"/>
    <col min="2" max="2" width="144.7109375" style="43" customWidth="1"/>
    <col min="3" max="3" width="66.85546875" style="43" customWidth="1"/>
    <col min="4" max="4" width="4.140625" style="51" customWidth="1"/>
    <col min="5" max="5" width="58.7109375" style="43" customWidth="1"/>
    <col min="6" max="16384" width="8.85546875" style="43"/>
  </cols>
  <sheetData>
    <row r="3" spans="2:5" ht="15.75" thickBot="1" x14ac:dyDescent="0.3"/>
    <row r="4" spans="2:5" ht="30" x14ac:dyDescent="0.25">
      <c r="B4" s="52" t="s">
        <v>24</v>
      </c>
      <c r="C4" s="53"/>
    </row>
    <row r="5" spans="2:5" ht="18" x14ac:dyDescent="0.25">
      <c r="B5" s="54"/>
      <c r="C5" s="55"/>
    </row>
    <row r="6" spans="2:5" ht="45.75" x14ac:dyDescent="0.25">
      <c r="B6" s="56" t="s">
        <v>25</v>
      </c>
      <c r="C6" s="55"/>
    </row>
    <row r="7" spans="2:5" ht="15.75" x14ac:dyDescent="0.25">
      <c r="B7" s="57"/>
      <c r="C7" s="55"/>
    </row>
    <row r="8" spans="2:5" ht="15.75" thickBot="1" x14ac:dyDescent="0.3">
      <c r="B8" s="245"/>
      <c r="C8" s="246"/>
    </row>
    <row r="9" spans="2:5" x14ac:dyDescent="0.25">
      <c r="B9" s="58"/>
      <c r="C9" s="58"/>
    </row>
    <row r="10" spans="2:5" ht="24" thickBot="1" x14ac:dyDescent="0.4">
      <c r="B10" s="59" t="s">
        <v>26</v>
      </c>
      <c r="C10" s="59"/>
    </row>
    <row r="11" spans="2:5" ht="34.5" customHeight="1" thickBot="1" x14ac:dyDescent="0.3">
      <c r="B11" s="256" t="s">
        <v>27</v>
      </c>
      <c r="C11" s="257"/>
      <c r="D11" s="43"/>
      <c r="E11" s="60" t="s">
        <v>28</v>
      </c>
    </row>
    <row r="12" spans="2:5" ht="108" customHeight="1" thickBot="1" x14ac:dyDescent="0.3">
      <c r="B12" s="254" t="s">
        <v>29</v>
      </c>
      <c r="C12" s="255"/>
      <c r="D12" s="43"/>
      <c r="E12" s="61"/>
    </row>
    <row r="13" spans="2:5" ht="14.45" customHeight="1" x14ac:dyDescent="0.35">
      <c r="B13" s="62"/>
      <c r="C13" s="63"/>
      <c r="D13" s="43"/>
    </row>
    <row r="14" spans="2:5" ht="23.25" x14ac:dyDescent="0.35">
      <c r="B14" s="59" t="s">
        <v>30</v>
      </c>
      <c r="C14" s="59"/>
    </row>
    <row r="15" spans="2:5" ht="15.75" x14ac:dyDescent="0.25">
      <c r="B15" s="258" t="s">
        <v>31</v>
      </c>
      <c r="C15" s="101" t="s">
        <v>32</v>
      </c>
      <c r="E15" s="64" t="s">
        <v>28</v>
      </c>
    </row>
    <row r="16" spans="2:5" ht="156" customHeight="1" x14ac:dyDescent="0.25">
      <c r="B16" s="259"/>
      <c r="C16" s="140">
        <f>SUM(C17:C19)</f>
        <v>11</v>
      </c>
      <c r="D16" s="65"/>
      <c r="E16" s="132" t="s">
        <v>33</v>
      </c>
    </row>
    <row r="17" spans="2:5" ht="32.450000000000003" customHeight="1" thickBot="1" x14ac:dyDescent="0.3">
      <c r="B17" s="141" t="s">
        <v>34</v>
      </c>
      <c r="C17" s="142">
        <v>4</v>
      </c>
      <c r="D17" s="65"/>
      <c r="E17" s="66"/>
    </row>
    <row r="18" spans="2:5" ht="40.15" customHeight="1" thickBot="1" x14ac:dyDescent="0.3">
      <c r="B18" s="141" t="s">
        <v>35</v>
      </c>
      <c r="C18" s="142">
        <v>3</v>
      </c>
      <c r="D18" s="65"/>
      <c r="E18" s="66"/>
    </row>
    <row r="19" spans="2:5" ht="31.9" customHeight="1" thickBot="1" x14ac:dyDescent="0.3">
      <c r="B19" s="141" t="s">
        <v>36</v>
      </c>
      <c r="C19" s="142">
        <v>4</v>
      </c>
      <c r="D19" s="65"/>
      <c r="E19" s="66"/>
    </row>
    <row r="20" spans="2:5" ht="16.5" thickBot="1" x14ac:dyDescent="0.3">
      <c r="B20" s="67" t="s">
        <v>37</v>
      </c>
      <c r="C20" s="55"/>
      <c r="D20" s="65"/>
      <c r="E20" s="66"/>
    </row>
    <row r="21" spans="2:5" ht="16.5" thickBot="1" x14ac:dyDescent="0.3">
      <c r="B21" s="67" t="s">
        <v>36</v>
      </c>
      <c r="C21" s="55"/>
      <c r="D21" s="65"/>
      <c r="E21" s="66"/>
    </row>
    <row r="22" spans="2:5" ht="16.5" thickBot="1" x14ac:dyDescent="0.3">
      <c r="B22" s="67" t="s">
        <v>35</v>
      </c>
      <c r="C22" s="55"/>
    </row>
    <row r="23" spans="2:5" ht="16.5" thickBot="1" x14ac:dyDescent="0.3">
      <c r="B23" s="67" t="s">
        <v>34</v>
      </c>
    </row>
    <row r="24" spans="2:5" ht="16.5" thickBot="1" x14ac:dyDescent="0.3">
      <c r="B24" s="67" t="s">
        <v>38</v>
      </c>
      <c r="C24" s="55"/>
    </row>
    <row r="25" spans="2:5" ht="16.5" thickBot="1" x14ac:dyDescent="0.3">
      <c r="B25" s="67" t="s">
        <v>39</v>
      </c>
      <c r="C25" s="55"/>
    </row>
    <row r="26" spans="2:5" ht="16.5" thickBot="1" x14ac:dyDescent="0.3">
      <c r="B26" s="67" t="s">
        <v>40</v>
      </c>
      <c r="C26" s="55"/>
    </row>
    <row r="27" spans="2:5" ht="16.5" thickBot="1" x14ac:dyDescent="0.3">
      <c r="B27" s="67" t="s">
        <v>41</v>
      </c>
      <c r="C27" s="55"/>
    </row>
    <row r="28" spans="2:5" ht="16.5" thickBot="1" x14ac:dyDescent="0.3">
      <c r="B28" s="67" t="s">
        <v>42</v>
      </c>
      <c r="C28" s="55"/>
    </row>
    <row r="29" spans="2:5" ht="16.5" thickBot="1" x14ac:dyDescent="0.3">
      <c r="B29" s="67" t="s">
        <v>43</v>
      </c>
      <c r="C29" s="55"/>
    </row>
    <row r="30" spans="2:5" ht="16.5" thickBot="1" x14ac:dyDescent="0.3">
      <c r="B30" s="67" t="s">
        <v>44</v>
      </c>
      <c r="C30" s="55"/>
    </row>
    <row r="31" spans="2:5" ht="16.5" thickBot="1" x14ac:dyDescent="0.3">
      <c r="B31" s="67" t="s">
        <v>45</v>
      </c>
      <c r="C31" s="55"/>
    </row>
    <row r="32" spans="2:5" ht="16.5" thickBot="1" x14ac:dyDescent="0.3">
      <c r="B32" s="67" t="s">
        <v>46</v>
      </c>
      <c r="C32" s="55"/>
    </row>
    <row r="33" spans="2:5" ht="16.5" thickBot="1" x14ac:dyDescent="0.3">
      <c r="B33" s="67" t="s">
        <v>47</v>
      </c>
      <c r="C33" s="55"/>
    </row>
    <row r="34" spans="2:5" ht="16.5" thickBot="1" x14ac:dyDescent="0.3">
      <c r="B34" s="67" t="s">
        <v>48</v>
      </c>
      <c r="C34" s="55"/>
    </row>
    <row r="35" spans="2:5" ht="16.5" thickBot="1" x14ac:dyDescent="0.3">
      <c r="B35" s="68" t="s">
        <v>49</v>
      </c>
      <c r="C35" s="69"/>
    </row>
    <row r="36" spans="2:5" x14ac:dyDescent="0.25">
      <c r="B36" s="58"/>
      <c r="C36" s="58"/>
    </row>
    <row r="37" spans="2:5" ht="23.25" x14ac:dyDescent="0.35">
      <c r="B37" s="59" t="s">
        <v>50</v>
      </c>
      <c r="C37" s="59"/>
    </row>
    <row r="38" spans="2:5" ht="15.75" x14ac:dyDescent="0.25">
      <c r="B38" s="260" t="s">
        <v>51</v>
      </c>
      <c r="C38" s="101" t="s">
        <v>32</v>
      </c>
      <c r="E38" s="64" t="s">
        <v>28</v>
      </c>
    </row>
    <row r="39" spans="2:5" ht="195.6" customHeight="1" x14ac:dyDescent="0.25">
      <c r="B39" s="261"/>
      <c r="C39" s="140">
        <f>SUM(C40:C42)</f>
        <v>11</v>
      </c>
      <c r="D39" s="70"/>
      <c r="E39" s="132" t="s">
        <v>52</v>
      </c>
    </row>
    <row r="40" spans="2:5" ht="37.9" customHeight="1" thickBot="1" x14ac:dyDescent="0.3">
      <c r="B40" s="141" t="s">
        <v>53</v>
      </c>
      <c r="C40" s="142">
        <v>3</v>
      </c>
      <c r="D40" s="65"/>
      <c r="E40" s="66"/>
    </row>
    <row r="41" spans="2:5" ht="35.450000000000003" customHeight="1" thickBot="1" x14ac:dyDescent="0.3">
      <c r="B41" s="141" t="s">
        <v>54</v>
      </c>
      <c r="C41" s="142">
        <v>3</v>
      </c>
      <c r="D41" s="65"/>
      <c r="E41" s="66"/>
    </row>
    <row r="42" spans="2:5" ht="34.9" customHeight="1" thickBot="1" x14ac:dyDescent="0.3">
      <c r="B42" s="141" t="s">
        <v>55</v>
      </c>
      <c r="C42" s="142">
        <v>5</v>
      </c>
      <c r="D42" s="65"/>
      <c r="E42" s="66"/>
    </row>
    <row r="43" spans="2:5" ht="16.5" thickBot="1" x14ac:dyDescent="0.3">
      <c r="B43" s="67" t="s">
        <v>56</v>
      </c>
      <c r="C43" s="55"/>
      <c r="D43" s="65"/>
      <c r="E43" s="66"/>
    </row>
    <row r="44" spans="2:5" ht="16.5" thickBot="1" x14ac:dyDescent="0.3">
      <c r="B44" s="67" t="s">
        <v>53</v>
      </c>
      <c r="C44" s="55"/>
      <c r="D44" s="65"/>
      <c r="E44" s="66"/>
    </row>
    <row r="45" spans="2:5" ht="16.5" thickBot="1" x14ac:dyDescent="0.3">
      <c r="B45" s="67" t="s">
        <v>57</v>
      </c>
      <c r="C45" s="55"/>
    </row>
    <row r="46" spans="2:5" ht="16.5" thickBot="1" x14ac:dyDescent="0.3">
      <c r="B46" s="67" t="s">
        <v>58</v>
      </c>
      <c r="C46" s="55"/>
    </row>
    <row r="47" spans="2:5" ht="16.5" thickBot="1" x14ac:dyDescent="0.3">
      <c r="B47" s="67" t="s">
        <v>59</v>
      </c>
      <c r="C47" s="55"/>
    </row>
    <row r="48" spans="2:5" ht="16.5" thickBot="1" x14ac:dyDescent="0.3">
      <c r="B48" s="67" t="s">
        <v>60</v>
      </c>
      <c r="C48" s="55"/>
    </row>
    <row r="49" spans="2:5" ht="16.5" thickBot="1" x14ac:dyDescent="0.3">
      <c r="B49" s="67" t="s">
        <v>61</v>
      </c>
      <c r="C49" s="55"/>
    </row>
    <row r="50" spans="2:5" ht="16.5" thickBot="1" x14ac:dyDescent="0.3">
      <c r="B50" s="67" t="s">
        <v>55</v>
      </c>
      <c r="C50" s="55"/>
    </row>
    <row r="51" spans="2:5" ht="16.5" thickBot="1" x14ac:dyDescent="0.3">
      <c r="B51" s="67" t="s">
        <v>62</v>
      </c>
      <c r="C51" s="55"/>
    </row>
    <row r="52" spans="2:5" ht="16.5" thickBot="1" x14ac:dyDescent="0.3">
      <c r="B52" s="67" t="s">
        <v>63</v>
      </c>
      <c r="C52" s="55"/>
    </row>
    <row r="53" spans="2:5" ht="16.5" thickBot="1" x14ac:dyDescent="0.3">
      <c r="B53" s="67" t="s">
        <v>64</v>
      </c>
      <c r="C53" s="55"/>
    </row>
    <row r="54" spans="2:5" ht="16.5" thickBot="1" x14ac:dyDescent="0.3">
      <c r="B54" s="67" t="s">
        <v>54</v>
      </c>
      <c r="C54" s="55"/>
    </row>
    <row r="55" spans="2:5" ht="16.5" thickBot="1" x14ac:dyDescent="0.3">
      <c r="B55" s="67" t="s">
        <v>65</v>
      </c>
      <c r="C55" s="55"/>
    </row>
    <row r="56" spans="2:5" ht="16.5" thickBot="1" x14ac:dyDescent="0.3">
      <c r="B56" s="68" t="s">
        <v>66</v>
      </c>
      <c r="C56" s="69"/>
    </row>
    <row r="57" spans="2:5" x14ac:dyDescent="0.25">
      <c r="B57" s="58"/>
      <c r="C57" s="58"/>
    </row>
    <row r="58" spans="2:5" ht="24" thickBot="1" x14ac:dyDescent="0.4">
      <c r="B58" s="59" t="s">
        <v>67</v>
      </c>
      <c r="C58" s="71"/>
    </row>
    <row r="59" spans="2:5" ht="15.75" x14ac:dyDescent="0.25">
      <c r="B59" s="208" t="s">
        <v>68</v>
      </c>
      <c r="C59" s="209"/>
    </row>
    <row r="60" spans="2:5" ht="14.45" customHeight="1" x14ac:dyDescent="0.25">
      <c r="B60" s="210" t="s">
        <v>69</v>
      </c>
      <c r="C60" s="212" t="s">
        <v>70</v>
      </c>
    </row>
    <row r="61" spans="2:5" ht="14.45" customHeight="1" x14ac:dyDescent="0.25">
      <c r="B61" s="211"/>
      <c r="C61" s="213"/>
      <c r="E61" s="64" t="s">
        <v>28</v>
      </c>
    </row>
    <row r="62" spans="2:5" ht="78.599999999999994" customHeight="1" thickBot="1" x14ac:dyDescent="0.3">
      <c r="B62" s="143" t="s">
        <v>71</v>
      </c>
      <c r="C62" s="144">
        <v>4100000</v>
      </c>
      <c r="D62" s="65"/>
      <c r="E62" s="132" t="s">
        <v>72</v>
      </c>
    </row>
    <row r="63" spans="2:5" ht="15.75" thickBot="1" x14ac:dyDescent="0.3">
      <c r="B63" s="72"/>
      <c r="C63" s="72"/>
    </row>
    <row r="64" spans="2:5" ht="15.75" x14ac:dyDescent="0.25">
      <c r="B64" s="208" t="s">
        <v>73</v>
      </c>
      <c r="C64" s="209"/>
    </row>
    <row r="65" spans="2:5" ht="14.45" customHeight="1" x14ac:dyDescent="0.25">
      <c r="B65" s="210" t="s">
        <v>74</v>
      </c>
      <c r="C65" s="212" t="s">
        <v>70</v>
      </c>
      <c r="E65" s="64" t="s">
        <v>28</v>
      </c>
    </row>
    <row r="66" spans="2:5" ht="14.45" customHeight="1" x14ac:dyDescent="0.25">
      <c r="B66" s="211"/>
      <c r="C66" s="213"/>
      <c r="D66" s="65"/>
      <c r="E66" s="221" t="s">
        <v>75</v>
      </c>
    </row>
    <row r="67" spans="2:5" ht="30.6" customHeight="1" thickBot="1" x14ac:dyDescent="0.3">
      <c r="B67" s="143" t="s">
        <v>76</v>
      </c>
      <c r="C67" s="144">
        <v>3500000</v>
      </c>
      <c r="D67" s="65"/>
      <c r="E67" s="221"/>
    </row>
    <row r="68" spans="2:5" ht="24" thickBot="1" x14ac:dyDescent="0.4">
      <c r="B68" s="59"/>
      <c r="C68" s="71"/>
      <c r="D68" s="65"/>
      <c r="E68" s="66"/>
    </row>
    <row r="69" spans="2:5" ht="15.75" x14ac:dyDescent="0.25">
      <c r="B69" s="208" t="s">
        <v>77</v>
      </c>
      <c r="C69" s="209"/>
    </row>
    <row r="70" spans="2:5" ht="14.45" customHeight="1" x14ac:dyDescent="0.25">
      <c r="B70" s="210" t="s">
        <v>78</v>
      </c>
      <c r="C70" s="212" t="s">
        <v>70</v>
      </c>
    </row>
    <row r="71" spans="2:5" ht="14.45" customHeight="1" x14ac:dyDescent="0.25">
      <c r="B71" s="211"/>
      <c r="C71" s="213"/>
      <c r="E71" s="64" t="s">
        <v>28</v>
      </c>
    </row>
    <row r="72" spans="2:5" ht="37.5" customHeight="1" thickBot="1" x14ac:dyDescent="0.3">
      <c r="B72" s="145" t="s">
        <v>79</v>
      </c>
      <c r="C72" s="144">
        <v>500000</v>
      </c>
      <c r="E72" s="133" t="s">
        <v>80</v>
      </c>
    </row>
    <row r="73" spans="2:5" ht="15.75" thickBot="1" x14ac:dyDescent="0.3">
      <c r="B73" s="72"/>
      <c r="C73" s="72"/>
    </row>
    <row r="74" spans="2:5" ht="15.75" x14ac:dyDescent="0.25">
      <c r="B74" s="208" t="s">
        <v>81</v>
      </c>
      <c r="C74" s="209"/>
    </row>
    <row r="75" spans="2:5" ht="14.45" customHeight="1" x14ac:dyDescent="0.25">
      <c r="B75" s="210" t="s">
        <v>82</v>
      </c>
      <c r="C75" s="212" t="s">
        <v>70</v>
      </c>
    </row>
    <row r="76" spans="2:5" ht="14.45" customHeight="1" x14ac:dyDescent="0.25">
      <c r="B76" s="211"/>
      <c r="C76" s="213"/>
      <c r="E76" s="64" t="s">
        <v>28</v>
      </c>
    </row>
    <row r="77" spans="2:5" ht="102" customHeight="1" thickBot="1" x14ac:dyDescent="0.3">
      <c r="B77" s="145" t="s">
        <v>83</v>
      </c>
      <c r="C77" s="146">
        <f>C62-C67-C72</f>
        <v>100000</v>
      </c>
      <c r="E77" s="133" t="s">
        <v>84</v>
      </c>
    </row>
    <row r="78" spans="2:5" ht="15.75" x14ac:dyDescent="0.25">
      <c r="B78" s="74"/>
      <c r="C78" s="71"/>
    </row>
    <row r="79" spans="2:5" ht="15.75" x14ac:dyDescent="0.25">
      <c r="B79" s="250" t="s">
        <v>85</v>
      </c>
      <c r="C79" s="251"/>
    </row>
    <row r="80" spans="2:5" ht="14.45" customHeight="1" x14ac:dyDescent="0.25">
      <c r="B80" s="216" t="s">
        <v>86</v>
      </c>
      <c r="C80" s="249" t="s">
        <v>87</v>
      </c>
    </row>
    <row r="81" spans="2:5" ht="14.45" customHeight="1" x14ac:dyDescent="0.25">
      <c r="B81" s="217"/>
      <c r="C81" s="213"/>
      <c r="E81" s="64" t="s">
        <v>28</v>
      </c>
    </row>
    <row r="82" spans="2:5" ht="47.45" customHeight="1" thickBot="1" x14ac:dyDescent="0.3">
      <c r="B82" s="147" t="s">
        <v>88</v>
      </c>
      <c r="C82" s="148">
        <v>100000</v>
      </c>
      <c r="D82" s="75"/>
      <c r="E82" s="133" t="s">
        <v>89</v>
      </c>
    </row>
    <row r="83" spans="2:5" ht="16.5" thickBot="1" x14ac:dyDescent="0.3">
      <c r="B83" s="74"/>
      <c r="C83" s="71"/>
    </row>
    <row r="84" spans="2:5" x14ac:dyDescent="0.25">
      <c r="B84" s="252" t="s">
        <v>90</v>
      </c>
      <c r="C84" s="253"/>
    </row>
    <row r="85" spans="2:5" ht="14.45" customHeight="1" x14ac:dyDescent="0.25">
      <c r="B85" s="226" t="s">
        <v>91</v>
      </c>
      <c r="C85" s="249" t="s">
        <v>92</v>
      </c>
    </row>
    <row r="86" spans="2:5" ht="14.45" customHeight="1" x14ac:dyDescent="0.25">
      <c r="B86" s="211"/>
      <c r="C86" s="213"/>
      <c r="E86" s="64" t="s">
        <v>28</v>
      </c>
    </row>
    <row r="87" spans="2:5" ht="30" x14ac:dyDescent="0.25">
      <c r="B87" s="149" t="s">
        <v>93</v>
      </c>
      <c r="C87" s="150">
        <v>3.5000000000000003E-2</v>
      </c>
      <c r="E87" s="134" t="s">
        <v>94</v>
      </c>
    </row>
    <row r="88" spans="2:5" ht="15.75" thickBot="1" x14ac:dyDescent="0.3">
      <c r="B88" s="151" t="s">
        <v>95</v>
      </c>
      <c r="C88" s="152"/>
    </row>
    <row r="89" spans="2:5" x14ac:dyDescent="0.25">
      <c r="B89" s="76"/>
      <c r="C89" s="71"/>
    </row>
    <row r="90" spans="2:5" ht="16.5" thickBot="1" x14ac:dyDescent="0.3">
      <c r="B90" s="74"/>
      <c r="C90" s="71"/>
    </row>
    <row r="91" spans="2:5" ht="15.75" x14ac:dyDescent="0.25">
      <c r="B91" s="247" t="s">
        <v>96</v>
      </c>
      <c r="C91" s="248"/>
    </row>
    <row r="92" spans="2:5" ht="14.45" customHeight="1" x14ac:dyDescent="0.25">
      <c r="B92" s="216" t="s">
        <v>97</v>
      </c>
      <c r="C92" s="249" t="s">
        <v>92</v>
      </c>
    </row>
    <row r="93" spans="2:5" ht="14.45" customHeight="1" x14ac:dyDescent="0.25">
      <c r="B93" s="217"/>
      <c r="C93" s="213"/>
      <c r="E93" s="64" t="s">
        <v>28</v>
      </c>
    </row>
    <row r="94" spans="2:5" ht="45" x14ac:dyDescent="0.25">
      <c r="B94" s="153" t="s">
        <v>98</v>
      </c>
      <c r="C94" s="154">
        <v>1.4999999999999999E-2</v>
      </c>
      <c r="E94" s="133" t="s">
        <v>99</v>
      </c>
    </row>
    <row r="95" spans="2:5" x14ac:dyDescent="0.25">
      <c r="B95" s="155"/>
      <c r="C95" s="77"/>
    </row>
    <row r="96" spans="2:5" ht="15.75" x14ac:dyDescent="0.25">
      <c r="B96" s="250" t="s">
        <v>100</v>
      </c>
      <c r="C96" s="251"/>
    </row>
    <row r="97" spans="2:5" x14ac:dyDescent="0.25">
      <c r="B97" s="216" t="s">
        <v>101</v>
      </c>
      <c r="C97" s="249" t="s">
        <v>87</v>
      </c>
    </row>
    <row r="98" spans="2:5" ht="15.75" x14ac:dyDescent="0.25">
      <c r="B98" s="217"/>
      <c r="C98" s="213"/>
      <c r="E98" s="64" t="s">
        <v>28</v>
      </c>
    </row>
    <row r="99" spans="2:5" ht="63" customHeight="1" thickBot="1" x14ac:dyDescent="0.3">
      <c r="B99" s="147" t="s">
        <v>102</v>
      </c>
      <c r="C99" s="148">
        <v>12000000</v>
      </c>
      <c r="D99" s="65"/>
      <c r="E99" s="133" t="s">
        <v>103</v>
      </c>
    </row>
    <row r="100" spans="2:5" ht="15.75" thickBot="1" x14ac:dyDescent="0.3">
      <c r="B100" s="78"/>
      <c r="C100" s="79"/>
    </row>
    <row r="101" spans="2:5" ht="15.75" x14ac:dyDescent="0.25">
      <c r="B101" s="250" t="s">
        <v>104</v>
      </c>
      <c r="C101" s="251"/>
    </row>
    <row r="102" spans="2:5" x14ac:dyDescent="0.25">
      <c r="B102" s="216" t="s">
        <v>105</v>
      </c>
      <c r="C102" s="249" t="s">
        <v>106</v>
      </c>
    </row>
    <row r="103" spans="2:5" ht="15.75" x14ac:dyDescent="0.25">
      <c r="B103" s="217"/>
      <c r="C103" s="213"/>
      <c r="E103" s="64" t="s">
        <v>28</v>
      </c>
    </row>
    <row r="104" spans="2:5" ht="45.75" thickBot="1" x14ac:dyDescent="0.3">
      <c r="B104" s="147" t="s">
        <v>107</v>
      </c>
      <c r="C104" s="142">
        <v>1</v>
      </c>
      <c r="E104" s="134" t="s">
        <v>108</v>
      </c>
    </row>
    <row r="105" spans="2:5" x14ac:dyDescent="0.25">
      <c r="B105" s="76"/>
      <c r="C105" s="80"/>
    </row>
    <row r="106" spans="2:5" ht="24" thickBot="1" x14ac:dyDescent="0.4">
      <c r="B106" s="59" t="s">
        <v>109</v>
      </c>
      <c r="C106" s="71"/>
    </row>
    <row r="107" spans="2:5" ht="15.75" x14ac:dyDescent="0.25">
      <c r="B107" s="230" t="s">
        <v>110</v>
      </c>
      <c r="C107" s="231"/>
    </row>
    <row r="108" spans="2:5" ht="15.75" x14ac:dyDescent="0.25">
      <c r="B108" s="226" t="s">
        <v>111</v>
      </c>
      <c r="C108" s="224" t="s">
        <v>112</v>
      </c>
      <c r="E108" s="64" t="s">
        <v>28</v>
      </c>
    </row>
    <row r="109" spans="2:5" x14ac:dyDescent="0.25">
      <c r="B109" s="211"/>
      <c r="C109" s="225"/>
      <c r="E109" s="221" t="s">
        <v>113</v>
      </c>
    </row>
    <row r="110" spans="2:5" ht="15.75" thickBot="1" x14ac:dyDescent="0.3">
      <c r="B110" s="143" t="s">
        <v>114</v>
      </c>
      <c r="C110" s="156">
        <v>2</v>
      </c>
      <c r="E110" s="221"/>
    </row>
    <row r="111" spans="2:5" ht="16.5" thickBot="1" x14ac:dyDescent="0.3">
      <c r="B111" s="81"/>
      <c r="C111" s="80"/>
    </row>
    <row r="112" spans="2:5" ht="15.75" x14ac:dyDescent="0.25">
      <c r="B112" s="230" t="s">
        <v>115</v>
      </c>
      <c r="C112" s="231"/>
    </row>
    <row r="113" spans="2:5" x14ac:dyDescent="0.25">
      <c r="B113" s="226" t="s">
        <v>116</v>
      </c>
      <c r="C113" s="224" t="s">
        <v>117</v>
      </c>
    </row>
    <row r="114" spans="2:5" ht="15.75" x14ac:dyDescent="0.25">
      <c r="B114" s="211"/>
      <c r="C114" s="225"/>
      <c r="E114" s="64" t="s">
        <v>28</v>
      </c>
    </row>
    <row r="115" spans="2:5" ht="30.75" thickBot="1" x14ac:dyDescent="0.3">
      <c r="B115" s="143" t="s">
        <v>118</v>
      </c>
      <c r="C115" s="156">
        <v>60</v>
      </c>
      <c r="E115" s="134" t="s">
        <v>119</v>
      </c>
    </row>
    <row r="116" spans="2:5" ht="16.5" thickBot="1" x14ac:dyDescent="0.3">
      <c r="B116" s="81"/>
      <c r="C116" s="80"/>
    </row>
    <row r="117" spans="2:5" ht="16.5" thickBot="1" x14ac:dyDescent="0.3">
      <c r="B117" s="218" t="s">
        <v>120</v>
      </c>
      <c r="C117" s="219"/>
    </row>
    <row r="118" spans="2:5" x14ac:dyDescent="0.25">
      <c r="B118" s="220" t="s">
        <v>121</v>
      </c>
      <c r="C118" s="262" t="s">
        <v>122</v>
      </c>
    </row>
    <row r="119" spans="2:5" ht="15.75" x14ac:dyDescent="0.25">
      <c r="B119" s="211"/>
      <c r="C119" s="225"/>
      <c r="E119" s="64" t="s">
        <v>28</v>
      </c>
    </row>
    <row r="120" spans="2:5" ht="30.75" thickBot="1" x14ac:dyDescent="0.3">
      <c r="B120" s="143" t="s">
        <v>123</v>
      </c>
      <c r="C120" s="144">
        <v>50000</v>
      </c>
      <c r="E120" s="134" t="s">
        <v>119</v>
      </c>
    </row>
    <row r="121" spans="2:5" ht="16.5" thickBot="1" x14ac:dyDescent="0.3">
      <c r="B121" s="74"/>
      <c r="C121" s="71"/>
    </row>
    <row r="122" spans="2:5" ht="15.75" x14ac:dyDescent="0.25">
      <c r="B122" s="230" t="s">
        <v>124</v>
      </c>
      <c r="C122" s="231"/>
    </row>
    <row r="123" spans="2:5" x14ac:dyDescent="0.25">
      <c r="B123" s="226" t="s">
        <v>125</v>
      </c>
      <c r="C123" s="224" t="s">
        <v>117</v>
      </c>
    </row>
    <row r="124" spans="2:5" ht="15.75" x14ac:dyDescent="0.25">
      <c r="B124" s="211"/>
      <c r="C124" s="225"/>
      <c r="E124" s="64" t="s">
        <v>28</v>
      </c>
    </row>
    <row r="125" spans="2:5" ht="30.75" thickBot="1" x14ac:dyDescent="0.3">
      <c r="B125" s="143" t="s">
        <v>126</v>
      </c>
      <c r="C125" s="156">
        <v>20</v>
      </c>
      <c r="E125" s="133" t="s">
        <v>127</v>
      </c>
    </row>
    <row r="126" spans="2:5" ht="16.5" thickBot="1" x14ac:dyDescent="0.3">
      <c r="B126" s="81"/>
      <c r="C126" s="80"/>
    </row>
    <row r="127" spans="2:5" ht="16.5" thickBot="1" x14ac:dyDescent="0.3">
      <c r="B127" s="218" t="s">
        <v>128</v>
      </c>
      <c r="C127" s="219"/>
    </row>
    <row r="128" spans="2:5" x14ac:dyDescent="0.25">
      <c r="B128" s="220" t="s">
        <v>129</v>
      </c>
      <c r="C128" s="262" t="s">
        <v>122</v>
      </c>
    </row>
    <row r="129" spans="2:5" ht="15.75" x14ac:dyDescent="0.25">
      <c r="B129" s="211"/>
      <c r="C129" s="225"/>
      <c r="E129" s="64" t="s">
        <v>28</v>
      </c>
    </row>
    <row r="130" spans="2:5" ht="30.75" thickBot="1" x14ac:dyDescent="0.3">
      <c r="B130" s="143" t="s">
        <v>130</v>
      </c>
      <c r="C130" s="144">
        <v>50000</v>
      </c>
      <c r="E130" s="73" t="s">
        <v>131</v>
      </c>
    </row>
    <row r="131" spans="2:5" ht="16.5" thickBot="1" x14ac:dyDescent="0.3">
      <c r="B131" s="74"/>
      <c r="C131" s="71"/>
    </row>
    <row r="132" spans="2:5" ht="15.75" x14ac:dyDescent="0.25">
      <c r="B132" s="214" t="s">
        <v>132</v>
      </c>
      <c r="C132" s="215"/>
    </row>
    <row r="133" spans="2:5" x14ac:dyDescent="0.25">
      <c r="B133" s="226" t="s">
        <v>133</v>
      </c>
      <c r="C133" s="224" t="s">
        <v>134</v>
      </c>
    </row>
    <row r="134" spans="2:5" ht="15.75" x14ac:dyDescent="0.25">
      <c r="B134" s="211"/>
      <c r="C134" s="225"/>
      <c r="E134" s="64" t="s">
        <v>28</v>
      </c>
    </row>
    <row r="135" spans="2:5" ht="30.75" thickBot="1" x14ac:dyDescent="0.3">
      <c r="B135" s="143" t="s">
        <v>135</v>
      </c>
      <c r="C135" s="157">
        <v>0</v>
      </c>
      <c r="E135" s="73" t="s">
        <v>136</v>
      </c>
    </row>
    <row r="136" spans="2:5" ht="16.5" thickBot="1" x14ac:dyDescent="0.3">
      <c r="B136" s="74"/>
      <c r="C136" s="71"/>
    </row>
    <row r="137" spans="2:5" ht="16.5" thickBot="1" x14ac:dyDescent="0.3">
      <c r="B137" s="230" t="s">
        <v>137</v>
      </c>
      <c r="C137" s="231"/>
    </row>
    <row r="138" spans="2:5" x14ac:dyDescent="0.25">
      <c r="B138" s="220" t="s">
        <v>138</v>
      </c>
      <c r="C138" s="262" t="s">
        <v>139</v>
      </c>
    </row>
    <row r="139" spans="2:5" ht="15.75" x14ac:dyDescent="0.25">
      <c r="B139" s="211"/>
      <c r="C139" s="225"/>
      <c r="E139" s="64" t="s">
        <v>28</v>
      </c>
    </row>
    <row r="140" spans="2:5" ht="42" customHeight="1" thickBot="1" x14ac:dyDescent="0.3">
      <c r="B140" s="143" t="s">
        <v>140</v>
      </c>
      <c r="C140" s="144">
        <v>0</v>
      </c>
      <c r="E140" s="73" t="s">
        <v>141</v>
      </c>
    </row>
    <row r="141" spans="2:5" ht="16.5" thickBot="1" x14ac:dyDescent="0.3">
      <c r="B141" s="74"/>
      <c r="C141" s="71"/>
    </row>
    <row r="142" spans="2:5" ht="15.75" x14ac:dyDescent="0.25">
      <c r="B142" s="214" t="s">
        <v>142</v>
      </c>
      <c r="C142" s="215"/>
    </row>
    <row r="143" spans="2:5" x14ac:dyDescent="0.25">
      <c r="B143" s="216" t="s">
        <v>143</v>
      </c>
      <c r="C143" s="224" t="s">
        <v>144</v>
      </c>
    </row>
    <row r="144" spans="2:5" ht="15.75" x14ac:dyDescent="0.25">
      <c r="B144" s="217"/>
      <c r="C144" s="225"/>
      <c r="E144" s="64" t="s">
        <v>28</v>
      </c>
    </row>
    <row r="145" spans="2:5" ht="15.75" thickBot="1" x14ac:dyDescent="0.3">
      <c r="B145" s="147" t="s">
        <v>145</v>
      </c>
      <c r="C145" s="158">
        <v>0.2</v>
      </c>
      <c r="E145" s="240" t="s">
        <v>146</v>
      </c>
    </row>
    <row r="146" spans="2:5" ht="45" customHeight="1" x14ac:dyDescent="0.25">
      <c r="B146" s="149" t="s">
        <v>147</v>
      </c>
      <c r="C146" s="159"/>
      <c r="E146" s="240"/>
    </row>
    <row r="147" spans="2:5" ht="15.75" thickBot="1" x14ac:dyDescent="0.3">
      <c r="B147" s="145" t="s">
        <v>148</v>
      </c>
      <c r="C147" s="160"/>
    </row>
    <row r="148" spans="2:5" x14ac:dyDescent="0.25">
      <c r="B148" s="82"/>
      <c r="C148" s="83"/>
    </row>
    <row r="149" spans="2:5" ht="24" thickBot="1" x14ac:dyDescent="0.4">
      <c r="B149" s="59" t="s">
        <v>149</v>
      </c>
      <c r="C149" s="71"/>
    </row>
    <row r="150" spans="2:5" ht="15.75" x14ac:dyDescent="0.25">
      <c r="B150" s="214" t="s">
        <v>150</v>
      </c>
      <c r="C150" s="215"/>
    </row>
    <row r="151" spans="2:5" ht="15.75" x14ac:dyDescent="0.25">
      <c r="B151" s="226" t="s">
        <v>151</v>
      </c>
      <c r="C151" s="224" t="s">
        <v>152</v>
      </c>
      <c r="E151" s="64" t="s">
        <v>28</v>
      </c>
    </row>
    <row r="152" spans="2:5" ht="22.15" customHeight="1" x14ac:dyDescent="0.25">
      <c r="B152" s="211"/>
      <c r="C152" s="225"/>
      <c r="E152" s="241" t="s">
        <v>131</v>
      </c>
    </row>
    <row r="153" spans="2:5" ht="15.75" thickBot="1" x14ac:dyDescent="0.3">
      <c r="B153" s="149" t="s">
        <v>153</v>
      </c>
      <c r="C153" s="161">
        <v>30000</v>
      </c>
      <c r="E153" s="242"/>
    </row>
    <row r="154" spans="2:5" ht="15.75" thickBot="1" x14ac:dyDescent="0.3">
      <c r="C154" s="84"/>
      <c r="D154" s="43"/>
    </row>
    <row r="155" spans="2:5" ht="16.5" thickBot="1" x14ac:dyDescent="0.3">
      <c r="B155" s="232" t="s">
        <v>154</v>
      </c>
      <c r="C155" s="233"/>
    </row>
    <row r="156" spans="2:5" ht="15.75" x14ac:dyDescent="0.25">
      <c r="B156" s="85" t="s">
        <v>155</v>
      </c>
      <c r="C156" s="86" t="s">
        <v>156</v>
      </c>
      <c r="E156" s="64" t="s">
        <v>28</v>
      </c>
    </row>
    <row r="157" spans="2:5" ht="30.75" thickBot="1" x14ac:dyDescent="0.3">
      <c r="B157" s="149" t="s">
        <v>157</v>
      </c>
      <c r="C157" s="144">
        <v>15</v>
      </c>
      <c r="E157" s="73" t="s">
        <v>131</v>
      </c>
    </row>
    <row r="158" spans="2:5" x14ac:dyDescent="0.25">
      <c r="B158" s="82"/>
      <c r="C158" s="77"/>
      <c r="E158" s="162"/>
    </row>
    <row r="159" spans="2:5" ht="24" thickBot="1" x14ac:dyDescent="0.4">
      <c r="B159" s="59" t="s">
        <v>158</v>
      </c>
      <c r="C159" s="80"/>
    </row>
    <row r="160" spans="2:5" ht="15.75" x14ac:dyDescent="0.25">
      <c r="B160" s="230" t="s">
        <v>159</v>
      </c>
      <c r="C160" s="231"/>
    </row>
    <row r="161" spans="2:5" ht="15.75" x14ac:dyDescent="0.25">
      <c r="B161" s="85" t="s">
        <v>160</v>
      </c>
      <c r="C161" s="86" t="s">
        <v>161</v>
      </c>
      <c r="E161" s="64" t="s">
        <v>28</v>
      </c>
    </row>
    <row r="162" spans="2:5" ht="30.75" thickBot="1" x14ac:dyDescent="0.3">
      <c r="B162" s="149" t="s">
        <v>162</v>
      </c>
      <c r="C162" s="144">
        <v>0</v>
      </c>
      <c r="E162" s="61" t="s">
        <v>163</v>
      </c>
    </row>
    <row r="163" spans="2:5" ht="16.5" thickBot="1" x14ac:dyDescent="0.3">
      <c r="B163" s="87"/>
      <c r="C163" s="71"/>
    </row>
    <row r="164" spans="2:5" ht="15.75" x14ac:dyDescent="0.25">
      <c r="B164" s="230" t="s">
        <v>164</v>
      </c>
      <c r="C164" s="231"/>
    </row>
    <row r="165" spans="2:5" x14ac:dyDescent="0.25">
      <c r="B165" s="226" t="s">
        <v>165</v>
      </c>
      <c r="C165" s="224" t="s">
        <v>166</v>
      </c>
    </row>
    <row r="166" spans="2:5" ht="15.75" x14ac:dyDescent="0.25">
      <c r="B166" s="211"/>
      <c r="C166" s="225"/>
      <c r="E166" s="64" t="s">
        <v>28</v>
      </c>
    </row>
    <row r="167" spans="2:5" ht="31.9" customHeight="1" thickBot="1" x14ac:dyDescent="0.3">
      <c r="B167" s="145" t="s">
        <v>167</v>
      </c>
      <c r="C167" s="144">
        <v>1500000</v>
      </c>
      <c r="D167" s="65"/>
      <c r="E167" s="130" t="s">
        <v>168</v>
      </c>
    </row>
    <row r="168" spans="2:5" ht="15.75" x14ac:dyDescent="0.25">
      <c r="B168" s="74"/>
      <c r="C168" s="71"/>
    </row>
    <row r="169" spans="2:5" ht="24" thickBot="1" x14ac:dyDescent="0.4">
      <c r="B169" s="59" t="s">
        <v>169</v>
      </c>
      <c r="C169" s="71"/>
    </row>
    <row r="170" spans="2:5" ht="15.75" x14ac:dyDescent="0.25">
      <c r="B170" s="208" t="s">
        <v>170</v>
      </c>
      <c r="C170" s="229"/>
    </row>
    <row r="171" spans="2:5" x14ac:dyDescent="0.25">
      <c r="B171" s="226" t="s">
        <v>171</v>
      </c>
      <c r="C171" s="224" t="s">
        <v>172</v>
      </c>
    </row>
    <row r="172" spans="2:5" ht="15.75" x14ac:dyDescent="0.25">
      <c r="B172" s="211"/>
      <c r="C172" s="225"/>
      <c r="E172" s="64" t="s">
        <v>28</v>
      </c>
    </row>
    <row r="173" spans="2:5" ht="86.45" customHeight="1" thickBot="1" x14ac:dyDescent="0.3">
      <c r="B173" s="145" t="s">
        <v>173</v>
      </c>
      <c r="C173" s="144">
        <v>1000000</v>
      </c>
      <c r="D173" s="75"/>
      <c r="E173" s="130" t="s">
        <v>174</v>
      </c>
    </row>
    <row r="174" spans="2:5" x14ac:dyDescent="0.25">
      <c r="B174" s="88"/>
      <c r="C174" s="80"/>
    </row>
    <row r="175" spans="2:5" ht="24" thickBot="1" x14ac:dyDescent="0.4">
      <c r="B175" s="59" t="s">
        <v>175</v>
      </c>
      <c r="C175" s="71"/>
    </row>
    <row r="176" spans="2:5" ht="15.75" x14ac:dyDescent="0.25">
      <c r="B176" s="208" t="s">
        <v>176</v>
      </c>
      <c r="C176" s="229"/>
    </row>
    <row r="177" spans="2:5" ht="15.75" x14ac:dyDescent="0.25">
      <c r="B177" s="227" t="s">
        <v>177</v>
      </c>
      <c r="C177" s="228" t="s">
        <v>178</v>
      </c>
      <c r="E177" s="64" t="s">
        <v>28</v>
      </c>
    </row>
    <row r="178" spans="2:5" ht="43.5" customHeight="1" x14ac:dyDescent="0.25">
      <c r="B178" s="217"/>
      <c r="C178" s="225"/>
      <c r="D178" s="65"/>
      <c r="E178" s="130" t="s">
        <v>179</v>
      </c>
    </row>
    <row r="179" spans="2:5" ht="30.75" thickBot="1" x14ac:dyDescent="0.3">
      <c r="B179" s="147" t="s">
        <v>180</v>
      </c>
      <c r="C179" s="163">
        <v>5.2499999999999998E-2</v>
      </c>
      <c r="D179" s="65"/>
    </row>
    <row r="180" spans="2:5" x14ac:dyDescent="0.25">
      <c r="B180" s="72"/>
      <c r="C180" s="104"/>
      <c r="D180" s="65"/>
    </row>
    <row r="181" spans="2:5" ht="24" thickBot="1" x14ac:dyDescent="0.4">
      <c r="B181" s="59" t="s">
        <v>181</v>
      </c>
      <c r="C181" s="71"/>
    </row>
    <row r="182" spans="2:5" ht="15.75" x14ac:dyDescent="0.25">
      <c r="B182" s="208" t="s">
        <v>182</v>
      </c>
      <c r="C182" s="229"/>
    </row>
    <row r="183" spans="2:5" x14ac:dyDescent="0.25">
      <c r="B183" s="226" t="s">
        <v>183</v>
      </c>
      <c r="C183" s="224" t="s">
        <v>184</v>
      </c>
    </row>
    <row r="184" spans="2:5" ht="15.75" x14ac:dyDescent="0.25">
      <c r="B184" s="211"/>
      <c r="C184" s="225"/>
      <c r="E184" s="64" t="s">
        <v>28</v>
      </c>
    </row>
    <row r="185" spans="2:5" ht="133.9" customHeight="1" thickBot="1" x14ac:dyDescent="0.3">
      <c r="B185" s="164" t="s">
        <v>185</v>
      </c>
      <c r="C185" s="144">
        <v>-30000</v>
      </c>
      <c r="D185" s="65"/>
      <c r="E185" s="130" t="s">
        <v>186</v>
      </c>
    </row>
    <row r="186" spans="2:5" ht="24" thickBot="1" x14ac:dyDescent="0.4">
      <c r="B186" s="89"/>
      <c r="C186" s="71"/>
    </row>
    <row r="187" spans="2:5" ht="15.75" x14ac:dyDescent="0.25">
      <c r="B187" s="208" t="s">
        <v>187</v>
      </c>
      <c r="C187" s="229"/>
    </row>
    <row r="188" spans="2:5" x14ac:dyDescent="0.25">
      <c r="B188" s="226" t="s">
        <v>188</v>
      </c>
      <c r="C188" s="224" t="s">
        <v>92</v>
      </c>
    </row>
    <row r="189" spans="2:5" ht="15.75" x14ac:dyDescent="0.25">
      <c r="B189" s="211"/>
      <c r="C189" s="225"/>
      <c r="E189" s="64" t="s">
        <v>28</v>
      </c>
    </row>
    <row r="190" spans="2:5" ht="60.75" thickBot="1" x14ac:dyDescent="0.3">
      <c r="B190" s="149" t="s">
        <v>189</v>
      </c>
      <c r="C190" s="165">
        <v>0.06</v>
      </c>
      <c r="E190" s="61" t="s">
        <v>190</v>
      </c>
    </row>
    <row r="191" spans="2:5" ht="24" thickBot="1" x14ac:dyDescent="0.4">
      <c r="B191" s="89"/>
      <c r="C191" s="71"/>
    </row>
    <row r="192" spans="2:5" ht="15.75" x14ac:dyDescent="0.25">
      <c r="B192" s="208" t="s">
        <v>191</v>
      </c>
      <c r="C192" s="229"/>
    </row>
    <row r="193" spans="2:5" x14ac:dyDescent="0.25">
      <c r="B193" s="226" t="s">
        <v>192</v>
      </c>
      <c r="C193" s="224" t="s">
        <v>112</v>
      </c>
    </row>
    <row r="194" spans="2:5" ht="15.75" x14ac:dyDescent="0.25">
      <c r="B194" s="211"/>
      <c r="C194" s="225"/>
      <c r="E194" s="64" t="s">
        <v>28</v>
      </c>
    </row>
    <row r="195" spans="2:5" ht="61.9" customHeight="1" thickBot="1" x14ac:dyDescent="0.3">
      <c r="B195" s="164" t="s">
        <v>193</v>
      </c>
      <c r="C195" s="157">
        <v>20</v>
      </c>
      <c r="D195" s="65"/>
      <c r="E195" s="130" t="s">
        <v>194</v>
      </c>
    </row>
    <row r="196" spans="2:5" ht="16.899999999999999" customHeight="1" thickBot="1" x14ac:dyDescent="0.3">
      <c r="B196" s="135"/>
      <c r="C196" s="136"/>
      <c r="D196" s="65"/>
      <c r="E196" s="66"/>
    </row>
    <row r="197" spans="2:5" ht="15.75" x14ac:dyDescent="0.25">
      <c r="B197" s="208" t="s">
        <v>195</v>
      </c>
      <c r="C197" s="229"/>
    </row>
    <row r="198" spans="2:5" ht="14.45" customHeight="1" x14ac:dyDescent="0.25">
      <c r="B198" s="226" t="s">
        <v>196</v>
      </c>
      <c r="C198" s="212" t="s">
        <v>197</v>
      </c>
    </row>
    <row r="199" spans="2:5" ht="15.75" x14ac:dyDescent="0.25">
      <c r="B199" s="211"/>
      <c r="C199" s="213"/>
      <c r="E199" s="64" t="s">
        <v>28</v>
      </c>
    </row>
    <row r="200" spans="2:5" ht="61.9" customHeight="1" thickBot="1" x14ac:dyDescent="0.3">
      <c r="B200" s="164" t="s">
        <v>198</v>
      </c>
      <c r="C200" s="144">
        <v>135000</v>
      </c>
      <c r="D200" s="65"/>
      <c r="E200" s="130" t="s">
        <v>199</v>
      </c>
    </row>
    <row r="203" spans="2:5" ht="15.75" thickBot="1" x14ac:dyDescent="0.3"/>
    <row r="204" spans="2:5" ht="60" x14ac:dyDescent="0.25">
      <c r="B204" s="263" t="s">
        <v>200</v>
      </c>
      <c r="C204" s="264"/>
    </row>
    <row r="206" spans="2:5" ht="15.75" thickBot="1" x14ac:dyDescent="0.3"/>
    <row r="207" spans="2:5" ht="15.75" x14ac:dyDescent="0.25">
      <c r="B207" s="243" t="s">
        <v>201</v>
      </c>
      <c r="C207" s="244"/>
    </row>
    <row r="208" spans="2:5" ht="36" x14ac:dyDescent="0.25">
      <c r="B208" s="269">
        <f>'5_Present_Value_Calculation'!D42-C200</f>
        <v>552998.60335251479</v>
      </c>
      <c r="C208" s="270"/>
    </row>
    <row r="209" spans="2:3" ht="36" x14ac:dyDescent="0.25">
      <c r="B209" s="90"/>
      <c r="C209" s="91"/>
    </row>
    <row r="210" spans="2:3" ht="67.150000000000006" customHeight="1" x14ac:dyDescent="0.25">
      <c r="B210" s="265" t="s">
        <v>202</v>
      </c>
      <c r="C210" s="266"/>
    </row>
    <row r="211" spans="2:3" ht="15.75" thickBot="1" x14ac:dyDescent="0.3"/>
    <row r="212" spans="2:3" ht="15.75" x14ac:dyDescent="0.25">
      <c r="B212" s="243" t="s">
        <v>203</v>
      </c>
      <c r="C212" s="244"/>
    </row>
    <row r="213" spans="2:3" ht="36" x14ac:dyDescent="0.25">
      <c r="B213" s="267">
        <f>C16</f>
        <v>11</v>
      </c>
      <c r="C213" s="268"/>
    </row>
    <row r="214" spans="2:3" ht="36" x14ac:dyDescent="0.25">
      <c r="B214" s="222" t="str">
        <f>B17</f>
        <v>Economic Revitalization</v>
      </c>
      <c r="C214" s="223"/>
    </row>
    <row r="215" spans="2:3" ht="36" x14ac:dyDescent="0.25">
      <c r="B215" s="222" t="str">
        <f>B18</f>
        <v>Job Creation</v>
      </c>
      <c r="C215" s="223"/>
    </row>
    <row r="216" spans="2:3" ht="36" x14ac:dyDescent="0.25">
      <c r="B216" s="222" t="str">
        <f>B19</f>
        <v>Environmental</v>
      </c>
      <c r="C216" s="223"/>
    </row>
    <row r="218" spans="2:3" ht="15.75" thickBot="1" x14ac:dyDescent="0.3"/>
    <row r="219" spans="2:3" ht="15.75" x14ac:dyDescent="0.25">
      <c r="B219" s="243" t="s">
        <v>204</v>
      </c>
      <c r="C219" s="244"/>
    </row>
    <row r="220" spans="2:3" ht="36" x14ac:dyDescent="0.25">
      <c r="B220" s="267">
        <f>C39</f>
        <v>11</v>
      </c>
      <c r="C220" s="268"/>
    </row>
    <row r="221" spans="2:3" ht="36.6" customHeight="1" x14ac:dyDescent="0.25">
      <c r="B221" s="222" t="str">
        <f>B40</f>
        <v>Developer Reliability, Experience &amp; Financial Condition</v>
      </c>
      <c r="C221" s="223"/>
    </row>
    <row r="222" spans="2:3" ht="36.6" customHeight="1" x14ac:dyDescent="0.25">
      <c r="B222" s="222" t="str">
        <f t="shared" ref="B222:B223" si="0">B41</f>
        <v>Interest Rates</v>
      </c>
      <c r="C222" s="223"/>
    </row>
    <row r="223" spans="2:3" ht="36.6" customHeight="1" x14ac:dyDescent="0.25">
      <c r="B223" s="222" t="str">
        <f t="shared" si="0"/>
        <v>Community Backlash</v>
      </c>
      <c r="C223" s="223"/>
    </row>
    <row r="226" spans="2:3" ht="66.599999999999994" customHeight="1" x14ac:dyDescent="0.25">
      <c r="B226" s="265" t="s">
        <v>205</v>
      </c>
      <c r="C226" s="266"/>
    </row>
    <row r="228" spans="2:3" ht="33" customHeight="1" x14ac:dyDescent="0.55000000000000004">
      <c r="B228" s="234" t="s">
        <v>206</v>
      </c>
      <c r="C228" s="235"/>
    </row>
    <row r="229" spans="2:3" ht="211.15" customHeight="1" x14ac:dyDescent="0.25">
      <c r="B229" s="236" t="s">
        <v>207</v>
      </c>
      <c r="C229" s="237"/>
    </row>
    <row r="230" spans="2:3" ht="33.75" x14ac:dyDescent="0.5">
      <c r="B230" s="238" t="s">
        <v>208</v>
      </c>
      <c r="C230" s="239"/>
    </row>
    <row r="231" spans="2:3" ht="33.75" x14ac:dyDescent="0.5">
      <c r="B231" s="238" t="s">
        <v>209</v>
      </c>
      <c r="C231" s="239"/>
    </row>
    <row r="232" spans="2:3" ht="33.75" x14ac:dyDescent="0.5">
      <c r="B232" s="238" t="s">
        <v>210</v>
      </c>
      <c r="C232" s="239"/>
    </row>
    <row r="234" spans="2:3" ht="36" x14ac:dyDescent="0.25">
      <c r="B234" s="236" t="s">
        <v>211</v>
      </c>
      <c r="C234" s="237"/>
    </row>
    <row r="236" spans="2:3" x14ac:dyDescent="0.25">
      <c r="B236" s="110"/>
      <c r="C236" s="111"/>
    </row>
    <row r="237" spans="2:3" x14ac:dyDescent="0.25">
      <c r="B237" s="110"/>
      <c r="C237" s="111"/>
    </row>
    <row r="238" spans="2:3" x14ac:dyDescent="0.25">
      <c r="B238" s="110"/>
      <c r="C238" s="111"/>
    </row>
    <row r="239" spans="2:3" x14ac:dyDescent="0.25">
      <c r="B239" s="110"/>
      <c r="C239" s="111"/>
    </row>
    <row r="240" spans="2:3" x14ac:dyDescent="0.25">
      <c r="B240" s="110"/>
      <c r="C240" s="111"/>
    </row>
    <row r="241" spans="2:3" ht="19.899999999999999" customHeight="1" x14ac:dyDescent="0.25">
      <c r="B241" s="110"/>
      <c r="C241" s="111"/>
    </row>
    <row r="242" spans="2:3" ht="14.45" customHeight="1" x14ac:dyDescent="0.25">
      <c r="B242" s="110"/>
      <c r="C242" s="111"/>
    </row>
    <row r="244" spans="2:3" ht="11.45" customHeight="1" x14ac:dyDescent="0.25"/>
    <row r="245" spans="2:3" ht="14.45" hidden="1" customHeight="1" x14ac:dyDescent="0.25"/>
    <row r="246" spans="2:3" ht="14.45" hidden="1" customHeight="1" x14ac:dyDescent="0.25"/>
    <row r="247" spans="2:3" ht="14.45" hidden="1" customHeight="1" x14ac:dyDescent="0.25"/>
    <row r="248" spans="2:3" ht="14.45" hidden="1" customHeight="1" x14ac:dyDescent="0.25"/>
    <row r="249" spans="2:3" ht="14.45" hidden="1" customHeight="1" x14ac:dyDescent="0.25"/>
  </sheetData>
  <mergeCells count="107">
    <mergeCell ref="B197:C197"/>
    <mergeCell ref="B198:B199"/>
    <mergeCell ref="C198:C199"/>
    <mergeCell ref="C143:C144"/>
    <mergeCell ref="B232:C232"/>
    <mergeCell ref="C113:C114"/>
    <mergeCell ref="B102:B103"/>
    <mergeCell ref="C102:C103"/>
    <mergeCell ref="B96:C96"/>
    <mergeCell ref="B97:B98"/>
    <mergeCell ref="C97:C98"/>
    <mergeCell ref="B204:C204"/>
    <mergeCell ref="B210:C210"/>
    <mergeCell ref="B213:C213"/>
    <mergeCell ref="B212:C212"/>
    <mergeCell ref="B193:B194"/>
    <mergeCell ref="C193:C194"/>
    <mergeCell ref="B192:C192"/>
    <mergeCell ref="B208:C208"/>
    <mergeCell ref="B133:B134"/>
    <mergeCell ref="B226:C226"/>
    <mergeCell ref="B219:C219"/>
    <mergeCell ref="B220:C220"/>
    <mergeCell ref="C133:C134"/>
    <mergeCell ref="B127:C127"/>
    <mergeCell ref="B128:B129"/>
    <mergeCell ref="C128:C129"/>
    <mergeCell ref="C118:C119"/>
    <mergeCell ref="B122:C122"/>
    <mergeCell ref="B123:B124"/>
    <mergeCell ref="C123:C124"/>
    <mergeCell ref="B137:C137"/>
    <mergeCell ref="B138:B139"/>
    <mergeCell ref="C138:C139"/>
    <mergeCell ref="B132:C132"/>
    <mergeCell ref="B112:C112"/>
    <mergeCell ref="B113:B114"/>
    <mergeCell ref="B8:C8"/>
    <mergeCell ref="B91:C91"/>
    <mergeCell ref="B92:B93"/>
    <mergeCell ref="C92:C93"/>
    <mergeCell ref="B101:C101"/>
    <mergeCell ref="B80:B81"/>
    <mergeCell ref="C80:C81"/>
    <mergeCell ref="B84:C84"/>
    <mergeCell ref="B85:B86"/>
    <mergeCell ref="C85:C86"/>
    <mergeCell ref="B69:C69"/>
    <mergeCell ref="B70:B71"/>
    <mergeCell ref="C70:C71"/>
    <mergeCell ref="B12:C12"/>
    <mergeCell ref="B11:C11"/>
    <mergeCell ref="B15:B16"/>
    <mergeCell ref="B79:C79"/>
    <mergeCell ref="B38:B39"/>
    <mergeCell ref="B59:C59"/>
    <mergeCell ref="B60:B61"/>
    <mergeCell ref="C60:C61"/>
    <mergeCell ref="B107:C107"/>
    <mergeCell ref="B64:C64"/>
    <mergeCell ref="B65:B66"/>
    <mergeCell ref="C65:C66"/>
    <mergeCell ref="B228:C228"/>
    <mergeCell ref="B229:C229"/>
    <mergeCell ref="B230:C230"/>
    <mergeCell ref="B231:C231"/>
    <mergeCell ref="B234:C234"/>
    <mergeCell ref="E145:E146"/>
    <mergeCell ref="E152:E153"/>
    <mergeCell ref="B222:C222"/>
    <mergeCell ref="B223:C223"/>
    <mergeCell ref="B164:C164"/>
    <mergeCell ref="B214:C214"/>
    <mergeCell ref="B215:C215"/>
    <mergeCell ref="B216:C216"/>
    <mergeCell ref="B182:C182"/>
    <mergeCell ref="B183:B184"/>
    <mergeCell ref="C183:C184"/>
    <mergeCell ref="B187:C187"/>
    <mergeCell ref="B188:B189"/>
    <mergeCell ref="C188:C189"/>
    <mergeCell ref="B207:C207"/>
    <mergeCell ref="E66:E67"/>
    <mergeCell ref="B74:C74"/>
    <mergeCell ref="B75:B76"/>
    <mergeCell ref="C75:C76"/>
    <mergeCell ref="B142:C142"/>
    <mergeCell ref="B143:B144"/>
    <mergeCell ref="B117:C117"/>
    <mergeCell ref="B118:B119"/>
    <mergeCell ref="E109:E110"/>
    <mergeCell ref="B221:C221"/>
    <mergeCell ref="C151:C152"/>
    <mergeCell ref="B165:B166"/>
    <mergeCell ref="C165:C166"/>
    <mergeCell ref="B177:B178"/>
    <mergeCell ref="C177:C178"/>
    <mergeCell ref="B170:C170"/>
    <mergeCell ref="B171:B172"/>
    <mergeCell ref="C171:C172"/>
    <mergeCell ref="B176:C176"/>
    <mergeCell ref="B160:C160"/>
    <mergeCell ref="B155:C155"/>
    <mergeCell ref="B108:B109"/>
    <mergeCell ref="B150:C150"/>
    <mergeCell ref="B151:B152"/>
    <mergeCell ref="C108:C109"/>
  </mergeCells>
  <phoneticPr fontId="5" type="noConversion"/>
  <conditionalFormatting sqref="C16">
    <cfRule type="cellIs" dxfId="18" priority="12" operator="between">
      <formula>11</formula>
      <formula>15</formula>
    </cfRule>
    <cfRule type="cellIs" dxfId="17" priority="13" operator="between">
      <formula>6</formula>
      <formula>10</formula>
    </cfRule>
    <cfRule type="cellIs" dxfId="16" priority="15" operator="between">
      <formula>0</formula>
      <formula>5</formula>
    </cfRule>
  </conditionalFormatting>
  <conditionalFormatting sqref="C39:D39">
    <cfRule type="colorScale" priority="14">
      <colorScale>
        <cfvo type="percent" val="100"/>
        <cfvo type="percentile" val="50"/>
        <cfvo type="percent" val="100"/>
        <color rgb="FF00B050"/>
        <color rgb="FFFFEB84"/>
        <color rgb="FFFF0000"/>
      </colorScale>
    </cfRule>
  </conditionalFormatting>
  <conditionalFormatting sqref="B213">
    <cfRule type="cellIs" dxfId="15" priority="9" operator="between">
      <formula>11</formula>
      <formula>15</formula>
    </cfRule>
    <cfRule type="cellIs" dxfId="14" priority="10" operator="between">
      <formula>6</formula>
      <formula>10</formula>
    </cfRule>
    <cfRule type="cellIs" dxfId="13" priority="11" operator="between">
      <formula>0</formula>
      <formula>5</formula>
    </cfRule>
  </conditionalFormatting>
  <conditionalFormatting sqref="C39">
    <cfRule type="cellIs" dxfId="12" priority="6" operator="between">
      <formula>11</formula>
      <formula>15</formula>
    </cfRule>
    <cfRule type="cellIs" dxfId="11" priority="7" operator="between">
      <formula>6</formula>
      <formula>10</formula>
    </cfRule>
    <cfRule type="cellIs" dxfId="10" priority="8" operator="between">
      <formula>0</formula>
      <formula>5</formula>
    </cfRule>
  </conditionalFormatting>
  <conditionalFormatting sqref="B220">
    <cfRule type="colorScale" priority="5">
      <colorScale>
        <cfvo type="percent" val="100"/>
        <cfvo type="percentile" val="50"/>
        <cfvo type="percent" val="100"/>
        <color rgb="FF00B050"/>
        <color rgb="FFFFEB84"/>
        <color rgb="FFFF0000"/>
      </colorScale>
    </cfRule>
  </conditionalFormatting>
  <conditionalFormatting sqref="B220">
    <cfRule type="cellIs" dxfId="9" priority="2" operator="between">
      <formula>11</formula>
      <formula>15</formula>
    </cfRule>
    <cfRule type="cellIs" dxfId="8" priority="3" operator="between">
      <formula>6</formula>
      <formula>10</formula>
    </cfRule>
    <cfRule type="cellIs" dxfId="7" priority="4" operator="between">
      <formula>0</formula>
      <formula>5</formula>
    </cfRule>
  </conditionalFormatting>
  <conditionalFormatting sqref="A1:E11 A13:E15 A12 D12:E12 A17:E38 A16:D16 A40:E54 A39:D39 A63:E65 A62:D62 A68:E71 A66:D67 A73:E76 A72:D72 A78:E81 A77:D77 A83:E86 A82:D82 A88:E93 A87:D87 A95:E98 A94 C94:D94 A100:E100 A99:D99 A126:E234 A57:E61 A55:A56 C55:E56">
    <cfRule type="expression" dxfId="6" priority="1">
      <formula>A1&lt;&gt;#REF!</formula>
    </cfRule>
  </conditionalFormatting>
  <hyperlinks>
    <hyperlink ref="B88" r:id="rId1" xr:uid="{AD783CB5-E0FF-4D5F-A416-4F42F2CAA8A8}"/>
    <hyperlink ref="B231" r:id="rId2" xr:uid="{CCFF09D6-99BC-4DA9-9798-157C2A95D7CE}"/>
    <hyperlink ref="B230" r:id="rId3" xr:uid="{FC1C95A8-33EC-4F44-A8A7-8DFEB513CBAD}"/>
    <hyperlink ref="B232:C232" r:id="rId4" display="Adaapta" xr:uid="{09C58A46-0A8E-4CCF-A77C-8961556009B4}"/>
  </hyperlinks>
  <pageMargins left="0.7" right="0.7" top="0.75" bottom="0.75" header="0.3" footer="0.3"/>
  <pageSetup orientation="portrait" horizontalDpi="1200" verticalDpi="1200"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DA7A0-DB00-4151-A75E-79D515C238BF}">
  <sheetPr codeName="Sheet4"/>
  <dimension ref="A1:G17"/>
  <sheetViews>
    <sheetView workbookViewId="0">
      <selection activeCell="H13" sqref="H13"/>
    </sheetView>
  </sheetViews>
  <sheetFormatPr defaultColWidth="8.85546875" defaultRowHeight="15" x14ac:dyDescent="0.25"/>
  <cols>
    <col min="1" max="1" width="3.28515625" style="93" customWidth="1"/>
    <col min="2" max="2" width="13.5703125" style="93" customWidth="1"/>
    <col min="3" max="3" width="18.7109375" style="93" customWidth="1"/>
    <col min="4" max="4" width="34.28515625" style="93" customWidth="1"/>
    <col min="5" max="5" width="30.28515625" style="93" customWidth="1"/>
    <col min="6" max="6" width="8.85546875" style="92"/>
    <col min="7" max="7" width="25.28515625" style="92" bestFit="1" customWidth="1"/>
    <col min="8" max="8" width="8.85546875" style="92" customWidth="1"/>
    <col min="9" max="16384" width="8.85546875" style="92"/>
  </cols>
  <sheetData>
    <row r="1" spans="1:7" ht="15.75" thickBot="1" x14ac:dyDescent="0.3">
      <c r="A1" s="92"/>
      <c r="B1" s="92"/>
      <c r="C1" s="92"/>
      <c r="D1" s="92"/>
      <c r="E1" s="92"/>
    </row>
    <row r="2" spans="1:7" ht="33" customHeight="1" thickBot="1" x14ac:dyDescent="0.3">
      <c r="A2" s="92"/>
      <c r="B2" s="271" t="s">
        <v>212</v>
      </c>
      <c r="C2" s="272"/>
      <c r="D2" s="272"/>
      <c r="E2" s="273"/>
    </row>
    <row r="3" spans="1:7" ht="76.900000000000006" customHeight="1" x14ac:dyDescent="0.25">
      <c r="A3" s="92"/>
      <c r="B3" s="278" t="str">
        <f>'3_Questionnaire'!B12</f>
        <v>The proposed project is the redevelopment of a former mill into a new brewpub. The old mill  sits at the end of Main Street in the town of Springfield.  The Mayor and her staff believe that the redevelopment of the mill will spur additional foot traffic to this portion of downtown and bring additional business to nearby retailers. The mill currently sits abandoned. The city has come into possession of the property due to unpaid property taxes.  The town hoped to sell the site for $100,000 to an experienced developer to gain the expected public benefits from redevelopment, including site cleanup and remediation. However, as research has continued, market conditions and necessary clean-up indicate the town will need to subsidize the project rather than enjoying sales proceeds.  The overall cost to build the brewery and restaurant will be $4.4 million, with no land cost.  The market value when the brewery is complete and operational will be approximately $3.5 million.  The brewery owner will need to bring that amount of debt and equity to the project.  The remaining $900,000 of cost can be covered through a $400,000 EPA cleanup grant and $500,000 of additional subsidy from the city via a ____-year waiver of sales tax.</v>
      </c>
      <c r="C3" s="279"/>
      <c r="D3" s="279"/>
      <c r="E3" s="280"/>
    </row>
    <row r="4" spans="1:7" ht="33" customHeight="1" x14ac:dyDescent="0.25">
      <c r="B4" s="276" t="s">
        <v>213</v>
      </c>
      <c r="C4" s="277"/>
      <c r="D4" s="277"/>
      <c r="E4" s="123">
        <f>'3_Questionnaire'!C62</f>
        <v>4100000</v>
      </c>
    </row>
    <row r="5" spans="1:7" ht="26.45" customHeight="1" x14ac:dyDescent="0.25">
      <c r="B5" s="276" t="s">
        <v>214</v>
      </c>
      <c r="C5" s="277"/>
      <c r="D5" s="277"/>
      <c r="E5" s="123">
        <f>'3_Questionnaire'!C77</f>
        <v>100000</v>
      </c>
      <c r="G5" s="43"/>
    </row>
    <row r="6" spans="1:7" ht="27.6" customHeight="1" x14ac:dyDescent="0.25">
      <c r="B6" s="276" t="s">
        <v>215</v>
      </c>
      <c r="C6" s="277"/>
      <c r="D6" s="277"/>
      <c r="E6" s="124">
        <f>'3_Questionnaire'!C110</f>
        <v>2</v>
      </c>
    </row>
    <row r="7" spans="1:7" ht="28.15" customHeight="1" x14ac:dyDescent="0.25">
      <c r="B7" s="276" t="s">
        <v>216</v>
      </c>
      <c r="C7" s="277"/>
      <c r="D7" s="277"/>
      <c r="E7" s="125">
        <f>'3_Questionnaire'!C125</f>
        <v>20</v>
      </c>
    </row>
    <row r="8" spans="1:7" ht="26.45" customHeight="1" x14ac:dyDescent="0.25">
      <c r="B8" s="276" t="s">
        <v>217</v>
      </c>
      <c r="C8" s="277"/>
      <c r="D8" s="277"/>
      <c r="E8" s="129">
        <f>'3_Questionnaire'!C153</f>
        <v>30000</v>
      </c>
    </row>
    <row r="9" spans="1:7" ht="26.45" customHeight="1" x14ac:dyDescent="0.25">
      <c r="B9" s="276" t="s">
        <v>218</v>
      </c>
      <c r="C9" s="277"/>
      <c r="D9" s="277"/>
      <c r="E9" s="123">
        <f>'3_Questionnaire'!C167</f>
        <v>1500000</v>
      </c>
    </row>
    <row r="10" spans="1:7" ht="26.45" customHeight="1" x14ac:dyDescent="0.25">
      <c r="B10" s="276" t="s">
        <v>219</v>
      </c>
      <c r="C10" s="277"/>
      <c r="D10" s="277"/>
      <c r="E10" s="126">
        <f>'Commercial Benefit Model'!D68+'Commercial Benefit Model'!D57</f>
        <v>13630000</v>
      </c>
    </row>
    <row r="11" spans="1:7" ht="26.45" customHeight="1" x14ac:dyDescent="0.25">
      <c r="B11" s="276" t="s">
        <v>220</v>
      </c>
      <c r="C11" s="277"/>
      <c r="D11" s="277"/>
      <c r="E11" s="126">
        <f>IFERROR('Commercial Benefit Model'!D48, "0")</f>
        <v>75249.475000000006</v>
      </c>
    </row>
    <row r="12" spans="1:7" ht="26.45" customHeight="1" x14ac:dyDescent="0.25">
      <c r="B12" s="276" t="s">
        <v>221</v>
      </c>
      <c r="C12" s="277"/>
      <c r="D12" s="277"/>
      <c r="E12" s="126">
        <f>'Commercial Benefit Model'!D61+'Commercial Benefit Model'!D72</f>
        <v>22950</v>
      </c>
    </row>
    <row r="13" spans="1:7" ht="26.45" customHeight="1" x14ac:dyDescent="0.25">
      <c r="B13" s="276" t="s">
        <v>222</v>
      </c>
      <c r="C13" s="277"/>
      <c r="D13" s="277"/>
      <c r="E13" s="127">
        <f>'3_Questionnaire'!C179</f>
        <v>5.2499999999999998E-2</v>
      </c>
    </row>
    <row r="14" spans="1:7" ht="26.45" customHeight="1" x14ac:dyDescent="0.25">
      <c r="B14" s="276" t="s">
        <v>223</v>
      </c>
      <c r="C14" s="277"/>
      <c r="D14" s="277"/>
      <c r="E14" s="128">
        <f>'3_Questionnaire'!C195</f>
        <v>20</v>
      </c>
    </row>
    <row r="15" spans="1:7" ht="26.45" customHeight="1" x14ac:dyDescent="0.25">
      <c r="B15" s="276" t="s">
        <v>224</v>
      </c>
      <c r="C15" s="277"/>
      <c r="D15" s="277"/>
      <c r="E15" s="166">
        <f>'3_Questionnaire'!B220</f>
        <v>11</v>
      </c>
      <c r="F15" s="70"/>
    </row>
    <row r="16" spans="1:7" ht="27.6" customHeight="1" x14ac:dyDescent="0.25">
      <c r="B16" s="276" t="s">
        <v>225</v>
      </c>
      <c r="C16" s="277"/>
      <c r="D16" s="277"/>
      <c r="E16" s="166">
        <f>'3_Questionnaire'!B213</f>
        <v>11</v>
      </c>
      <c r="F16" s="70"/>
    </row>
    <row r="17" spans="2:5" ht="24" thickBot="1" x14ac:dyDescent="0.3">
      <c r="B17" s="274" t="s">
        <v>226</v>
      </c>
      <c r="C17" s="275"/>
      <c r="D17" s="275"/>
      <c r="E17" s="131">
        <f>'3_Questionnaire'!B208</f>
        <v>552998.60335251479</v>
      </c>
    </row>
  </sheetData>
  <sheetProtection algorithmName="SHA-512" hashValue="6dBOLJP7sAjKzgj4Ys9D7jVzWtzl/D4BqEEwM4vLjRcx2rfMM7aR+NjOLop4ra16nei03jTp4geZloYZoL3kRA==" saltValue="SrtbXCVad+TVUj/i5IUz1w==" spinCount="100000" sheet="1" objects="1" scenarios="1"/>
  <mergeCells count="16">
    <mergeCell ref="B2:E2"/>
    <mergeCell ref="B17:D17"/>
    <mergeCell ref="B6:D6"/>
    <mergeCell ref="B7:D7"/>
    <mergeCell ref="B8:D8"/>
    <mergeCell ref="B9:D9"/>
    <mergeCell ref="B5:D5"/>
    <mergeCell ref="B14:D14"/>
    <mergeCell ref="B16:D16"/>
    <mergeCell ref="B3:E3"/>
    <mergeCell ref="B10:D10"/>
    <mergeCell ref="B4:D4"/>
    <mergeCell ref="B13:D13"/>
    <mergeCell ref="B11:D11"/>
    <mergeCell ref="B12:D12"/>
    <mergeCell ref="B15:D15"/>
  </mergeCells>
  <conditionalFormatting sqref="E15">
    <cfRule type="colorScale" priority="7">
      <colorScale>
        <cfvo type="percent" val="100"/>
        <cfvo type="percentile" val="50"/>
        <cfvo type="percent" val="100"/>
        <color rgb="FF00B050"/>
        <color rgb="FFFFEB84"/>
        <color rgb="FFFF0000"/>
      </colorScale>
    </cfRule>
  </conditionalFormatting>
  <conditionalFormatting sqref="E15">
    <cfRule type="cellIs" dxfId="5" priority="4" operator="between">
      <formula>11</formula>
      <formula>15</formula>
    </cfRule>
    <cfRule type="cellIs" dxfId="4" priority="5" operator="between">
      <formula>6</formula>
      <formula>10</formula>
    </cfRule>
    <cfRule type="cellIs" dxfId="3" priority="6" operator="between">
      <formula>0</formula>
      <formula>5</formula>
    </cfRule>
  </conditionalFormatting>
  <conditionalFormatting sqref="E16">
    <cfRule type="cellIs" dxfId="2" priority="1" operator="between">
      <formula>11</formula>
      <formula>15</formula>
    </cfRule>
    <cfRule type="cellIs" dxfId="1" priority="2" operator="between">
      <formula>6</formula>
      <formula>10</formula>
    </cfRule>
    <cfRule type="cellIs" dxfId="0" priority="3" operator="between">
      <formula>0</formula>
      <formula>5</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71E60-BBA8-4919-898F-577D1A5E35CC}">
  <sheetPr codeName="Sheet5"/>
  <dimension ref="B1:M79"/>
  <sheetViews>
    <sheetView workbookViewId="0">
      <selection activeCell="F26" sqref="F26"/>
    </sheetView>
  </sheetViews>
  <sheetFormatPr defaultColWidth="8.85546875" defaultRowHeight="15" x14ac:dyDescent="0.25"/>
  <cols>
    <col min="1" max="1" width="2.85546875" style="43" customWidth="1"/>
    <col min="2" max="2" width="0.42578125" style="43" customWidth="1"/>
    <col min="3" max="3" width="39.140625" style="43" customWidth="1"/>
    <col min="4" max="4" width="15.140625" style="43" bestFit="1" customWidth="1"/>
    <col min="5" max="5" width="0.28515625" style="43" customWidth="1"/>
    <col min="6" max="6" width="8.85546875" style="43"/>
    <col min="7" max="7" width="12.42578125" style="43" bestFit="1" customWidth="1"/>
    <col min="8" max="9" width="8.85546875" style="43"/>
    <col min="10" max="10" width="14.140625" style="43" bestFit="1" customWidth="1"/>
    <col min="11" max="11" width="8.85546875" style="43"/>
    <col min="12" max="12" width="12.42578125" style="43" bestFit="1" customWidth="1"/>
    <col min="13" max="13" width="13.28515625" style="43" bestFit="1" customWidth="1"/>
    <col min="14" max="16384" width="8.85546875" style="43"/>
  </cols>
  <sheetData>
    <row r="1" spans="2:6" ht="36" x14ac:dyDescent="0.55000000000000004">
      <c r="C1" s="94"/>
    </row>
    <row r="2" spans="2:6" ht="3" customHeight="1" thickBot="1" x14ac:dyDescent="0.3">
      <c r="B2" s="167"/>
      <c r="C2" s="168"/>
      <c r="D2" s="162"/>
      <c r="E2" s="169"/>
    </row>
    <row r="3" spans="2:6" ht="19.149999999999999" customHeight="1" thickBot="1" x14ac:dyDescent="0.3">
      <c r="B3" s="51"/>
      <c r="C3" s="281" t="s">
        <v>227</v>
      </c>
      <c r="D3" s="282"/>
      <c r="E3" s="117"/>
      <c r="F3" s="112"/>
    </row>
    <row r="4" spans="2:6" x14ac:dyDescent="0.25">
      <c r="B4" s="51"/>
      <c r="C4" s="113" t="s">
        <v>228</v>
      </c>
      <c r="D4"/>
      <c r="E4" s="95"/>
    </row>
    <row r="5" spans="2:6" x14ac:dyDescent="0.25">
      <c r="B5" s="51"/>
      <c r="C5" t="s">
        <v>229</v>
      </c>
      <c r="D5" s="114">
        <f>'3_Questionnaire'!C195</f>
        <v>20</v>
      </c>
      <c r="E5" s="95"/>
    </row>
    <row r="6" spans="2:6" x14ac:dyDescent="0.25">
      <c r="B6" s="51"/>
      <c r="C6" t="s">
        <v>230</v>
      </c>
      <c r="D6" s="115">
        <v>5</v>
      </c>
      <c r="E6" s="95"/>
    </row>
    <row r="7" spans="2:6" x14ac:dyDescent="0.25">
      <c r="B7" s="51"/>
      <c r="C7" t="s">
        <v>231</v>
      </c>
      <c r="D7" s="13">
        <f>'3_Questionnaire'!C190</f>
        <v>0.06</v>
      </c>
      <c r="E7" s="95"/>
    </row>
    <row r="8" spans="2:6" x14ac:dyDescent="0.25">
      <c r="B8" s="51"/>
      <c r="C8" t="s">
        <v>232</v>
      </c>
      <c r="D8" s="5">
        <f>'Commercial Benefit Model'!D5</f>
        <v>100000</v>
      </c>
      <c r="E8" s="95"/>
    </row>
    <row r="9" spans="2:6" x14ac:dyDescent="0.25">
      <c r="B9" s="51"/>
      <c r="C9"/>
      <c r="D9"/>
      <c r="E9" s="95"/>
    </row>
    <row r="10" spans="2:6" x14ac:dyDescent="0.25">
      <c r="B10" s="51"/>
      <c r="C10" s="113" t="s">
        <v>233</v>
      </c>
      <c r="D10"/>
      <c r="E10" s="97"/>
    </row>
    <row r="11" spans="2:6" x14ac:dyDescent="0.25">
      <c r="B11" s="51"/>
      <c r="C11" t="s">
        <v>234</v>
      </c>
      <c r="D11" s="5">
        <f>'Commercial Benefit Model'!D43*'Commercial Benefit Model'!D47</f>
        <v>21000.000000000004</v>
      </c>
      <c r="E11" s="95"/>
    </row>
    <row r="12" spans="2:6" x14ac:dyDescent="0.25">
      <c r="B12" s="51"/>
      <c r="C12" t="str">
        <f>'Commercial Benefit Model'!C48</f>
        <v>Incremental Sales Tax</v>
      </c>
      <c r="D12" s="5">
        <f>'Commercial Benefit Model'!D48</f>
        <v>75249.475000000006</v>
      </c>
      <c r="E12" s="95"/>
    </row>
    <row r="13" spans="2:6" x14ac:dyDescent="0.25">
      <c r="B13" s="51"/>
      <c r="C13" t="str">
        <f>'Commercial Benefit Model'!C61</f>
        <v>Incremental Property Tax</v>
      </c>
      <c r="D13" s="5">
        <f>'Commercial Benefit Model'!D61</f>
        <v>13500</v>
      </c>
      <c r="E13" s="95"/>
    </row>
    <row r="14" spans="2:6" x14ac:dyDescent="0.25">
      <c r="B14" s="51"/>
      <c r="C14" t="str">
        <f>'Commercial Benefit Model'!C72</f>
        <v>Incremental Adjacent Property Tax</v>
      </c>
      <c r="D14" s="5">
        <f>'Commercial Benefit Model'!D72</f>
        <v>9450</v>
      </c>
      <c r="E14" s="95"/>
    </row>
    <row r="15" spans="2:6" x14ac:dyDescent="0.25">
      <c r="B15" s="51"/>
      <c r="C15" s="113" t="s">
        <v>235</v>
      </c>
      <c r="D15" s="170">
        <f>SUM(D11:D14)</f>
        <v>119199.47500000001</v>
      </c>
      <c r="E15" s="95"/>
    </row>
    <row r="16" spans="2:6" x14ac:dyDescent="0.25">
      <c r="B16" s="51"/>
      <c r="C16" s="15"/>
      <c r="D16" s="16"/>
      <c r="E16" s="95"/>
    </row>
    <row r="17" spans="2:12" x14ac:dyDescent="0.25">
      <c r="B17" s="51"/>
      <c r="C17" s="113" t="s">
        <v>236</v>
      </c>
      <c r="D17" s="16">
        <f>'3_Questionnaire'!C185</f>
        <v>-30000</v>
      </c>
      <c r="E17" s="95"/>
    </row>
    <row r="18" spans="2:12" x14ac:dyDescent="0.25">
      <c r="B18" s="51"/>
      <c r="C18" s="15"/>
      <c r="D18" s="16"/>
      <c r="E18" s="95"/>
    </row>
    <row r="19" spans="2:12" x14ac:dyDescent="0.25">
      <c r="B19" s="51"/>
      <c r="C19" s="15" t="s">
        <v>237</v>
      </c>
      <c r="D19" s="16"/>
      <c r="E19" s="95"/>
    </row>
    <row r="20" spans="2:12" x14ac:dyDescent="0.25">
      <c r="B20" s="51"/>
      <c r="C20" s="116">
        <v>0</v>
      </c>
      <c r="D20" s="5">
        <f>-D8</f>
        <v>-100000</v>
      </c>
      <c r="E20" s="95"/>
    </row>
    <row r="21" spans="2:12" x14ac:dyDescent="0.25">
      <c r="B21" s="51"/>
      <c r="C21" s="116">
        <f>C20+1</f>
        <v>1</v>
      </c>
      <c r="D21" s="5">
        <f>IF(AND(C21&lt;=$D$5,C21&gt;=$D$6,C21&lt;='Commercial Benefit Model'!$D$17),$D$15+$D$17,IF(AND(C21&lt;=$D$5,C21&lt;$D$6,C21&gt;'Commercial Benefit Model'!$D$17),$D$15-$D$14-$D$11+$D$17,IF(AND(C21&lt;=$D$5,C21&lt;$D$6,C21&lt;='Commercial Benefit Model'!$D$17),$D$15-$D$14+D17,0)))</f>
        <v>79749.475000000006</v>
      </c>
      <c r="E21" s="95"/>
    </row>
    <row r="22" spans="2:12" x14ac:dyDescent="0.25">
      <c r="B22" s="51"/>
      <c r="C22" s="116">
        <f t="shared" ref="C22:C40" si="0">C21+1</f>
        <v>2</v>
      </c>
      <c r="D22" s="5">
        <f>IF(AND(C22&lt;=$D$5,C22&gt;=$D$6,C22&lt;='Commercial Benefit Model'!$D$17),$D$15+$D$17,IF(AND(C22&lt;=$D$5,C22&lt;$D$6,C22&gt;'Commercial Benefit Model'!$D$17),$D$15-$D$14-$D$11+$D$17,IF(AND(C22&lt;=$D$5,C22&lt;$D$6,C22&lt;='Commercial Benefit Model'!$D$17),$D$15-$D$14+D17,0)))</f>
        <v>79749.475000000006</v>
      </c>
      <c r="E22" s="95"/>
    </row>
    <row r="23" spans="2:12" x14ac:dyDescent="0.25">
      <c r="B23" s="51"/>
      <c r="C23" s="116">
        <f t="shared" si="0"/>
        <v>3</v>
      </c>
      <c r="D23" s="5">
        <f>IF(AND(C23&lt;=$D$5,C23&gt;=$D$6,C23&lt;='Commercial Benefit Model'!$D$17),$D$15+$D$17,IF(AND(C23&lt;=$D$5,C23&lt;$D$6,C23&gt;'Commercial Benefit Model'!$D$17),$D$15-$D$14-$D$11+$D$17,IF(AND(C23&lt;=$D$5,C23&lt;$D$6,C23&lt;='Commercial Benefit Model'!$D$17),$D$15-$D$14+D17,0)))</f>
        <v>58749.475000000006</v>
      </c>
      <c r="E23" s="95"/>
    </row>
    <row r="24" spans="2:12" x14ac:dyDescent="0.25">
      <c r="B24" s="51"/>
      <c r="C24" s="116">
        <f t="shared" si="0"/>
        <v>4</v>
      </c>
      <c r="D24" s="5">
        <f>IF(AND(C24&lt;=$D$5,C24&gt;=$D$6,C24&lt;='Commercial Benefit Model'!$D$17),$D$15+$D$17,IF(AND(C24&lt;=$D$5,C24&lt;$D$6,C24&gt;'Commercial Benefit Model'!$D$17),$D$15-$D$14-$D$11+$D$17,IF(AND(C24&lt;=$D$5,C24&lt;$D$6,C24&lt;='Commercial Benefit Model'!$D$17),$D$15-$D$14+D17,0)))</f>
        <v>58749.475000000006</v>
      </c>
      <c r="E24" s="95"/>
    </row>
    <row r="25" spans="2:12" x14ac:dyDescent="0.25">
      <c r="B25" s="51"/>
      <c r="C25" s="116">
        <f t="shared" si="0"/>
        <v>5</v>
      </c>
      <c r="D25" s="5">
        <f>IF(AND(C25&lt;=$D$5,C25&gt;=$D$6,C25&lt;='Commercial Benefit Model'!$D$17),$D$15+$D$17,IF(AND(C25&lt;=$D$5,C25&lt;$D$6,C25&gt;'Commercial Benefit Model'!$D$17),$D$15-$D$14-$D$11+$D$17,IF(AND(C25&lt;=$D$5,C25&lt;$D$6,C25&lt;='Commercial Benefit Model'!$D$17),$D$15-$D$14+$D$17,IF(AND(C25&lt;=$D$5,C25&gt;=$D$6,C25&gt;'Commercial Benefit Model'!$D$17),$D$15-$D$11+$D$17,0))))</f>
        <v>68199.475000000006</v>
      </c>
      <c r="E25" s="95"/>
      <c r="L25" s="96"/>
    </row>
    <row r="26" spans="2:12" x14ac:dyDescent="0.25">
      <c r="B26" s="51"/>
      <c r="C26" s="116">
        <f t="shared" si="0"/>
        <v>6</v>
      </c>
      <c r="D26" s="5">
        <f>IF(AND(C26&lt;=$D$5,C26&gt;=$D$6,C26&lt;='Commercial Benefit Model'!$D$17),$D$15+$D$17,IF(AND(C26&lt;=$D$5,C26&lt;$D$6,C26&gt;'Commercial Benefit Model'!$D$17),$D$15-$D$14-$D$11+$D$17,IF(AND(C26&lt;=$D$5,C26&lt;$D$6,C26&lt;='Commercial Benefit Model'!$D$17),$D$15-$D$14+$D$17,IF(AND(C26&lt;=$D$5,C26&gt;=$D$6,C26&gt;'Commercial Benefit Model'!$D$17),$D$15-$D$11+$D$17,0))))</f>
        <v>68199.475000000006</v>
      </c>
      <c r="E26" s="95"/>
    </row>
    <row r="27" spans="2:12" x14ac:dyDescent="0.25">
      <c r="B27" s="51"/>
      <c r="C27" s="116">
        <f t="shared" si="0"/>
        <v>7</v>
      </c>
      <c r="D27" s="5">
        <f>IF(AND(C27&lt;=$D$5,C27&gt;=$D$6,C27&lt;='Commercial Benefit Model'!$D$17),$D$15+$D$17,IF(AND(C27&lt;=$D$5,C27&lt;$D$6,C27&gt;'Commercial Benefit Model'!$D$17),$D$15-$D$14-$D$11+$D$17,IF(AND(C27&lt;=$D$5,C27&lt;$D$6,C27&lt;='Commercial Benefit Model'!$D$17),$D$15-$D$14+$D$17,IF(AND(C27&lt;=$D$5,C27&gt;=$D$6,C27&gt;'Commercial Benefit Model'!$D$17),$D$15-$D$11+$D$17,0))))</f>
        <v>68199.475000000006</v>
      </c>
      <c r="E27" s="95"/>
    </row>
    <row r="28" spans="2:12" x14ac:dyDescent="0.25">
      <c r="B28" s="51"/>
      <c r="C28" s="116">
        <f t="shared" si="0"/>
        <v>8</v>
      </c>
      <c r="D28" s="5">
        <f>IF(AND(C28&lt;=$D$5,C28&gt;=$D$6,C28&lt;='Commercial Benefit Model'!$D$17),$D$15+$D$17,IF(AND(C28&lt;=$D$5,C28&lt;$D$6,C28&gt;'Commercial Benefit Model'!$D$17),$D$15-$D$14-$D$11+$D$17,IF(AND(C28&lt;=$D$5,C28&lt;$D$6,C28&lt;='Commercial Benefit Model'!$D$17),$D$15-$D$14+$D$17,IF(AND(C28&lt;=$D$5,C28&gt;=$D$6,C28&gt;'Commercial Benefit Model'!$D$17),$D$15-$D$11+$D$17,0))))</f>
        <v>68199.475000000006</v>
      </c>
      <c r="E28" s="95"/>
    </row>
    <row r="29" spans="2:12" x14ac:dyDescent="0.25">
      <c r="B29" s="51"/>
      <c r="C29" s="116">
        <f t="shared" si="0"/>
        <v>9</v>
      </c>
      <c r="D29" s="5">
        <f>IF(AND(C29&lt;=$D$5,C29&gt;=$D$6,C29&lt;='Commercial Benefit Model'!$D$17),$D$15+$D$17,IF(AND(C29&lt;=$D$5,C29&lt;$D$6,C29&gt;'Commercial Benefit Model'!$D$17),$D$15-$D$14-$D$11+$D$17,IF(AND(C29&lt;=$D$5,C29&lt;$D$6,C29&lt;='Commercial Benefit Model'!$D$17),$D$15-$D$14+$D$17,IF(AND(C29&lt;=$D$5,C29&gt;=$D$6,C29&gt;'Commercial Benefit Model'!$D$17),$D$15-$D$11+$D$17,0))))</f>
        <v>68199.475000000006</v>
      </c>
      <c r="E29" s="95"/>
    </row>
    <row r="30" spans="2:12" x14ac:dyDescent="0.25">
      <c r="B30" s="51"/>
      <c r="C30" s="116">
        <f>C29+1</f>
        <v>10</v>
      </c>
      <c r="D30" s="5">
        <f>IF(AND(C30&lt;=$D$5,C30&gt;=$D$6,C30&lt;='Commercial Benefit Model'!$D$17),$D$15+$D$17,IF(AND(C30&lt;=$D$5,C30&lt;$D$6,C30&gt;'Commercial Benefit Model'!$D$17),$D$15-$D$14-$D$11+$D$17,IF(AND(C30&lt;=$D$5,C30&lt;$D$6,C30&lt;='Commercial Benefit Model'!$D$17),$D$15-$D$14+$D$17,IF(AND(C30&lt;=$D$5,C30&gt;=$D$6,C30&gt;'Commercial Benefit Model'!$D$17),$D$15-$D$11+$D$17,0))))</f>
        <v>68199.475000000006</v>
      </c>
      <c r="E30" s="95"/>
    </row>
    <row r="31" spans="2:12" x14ac:dyDescent="0.25">
      <c r="B31" s="51"/>
      <c r="C31" s="116">
        <f t="shared" si="0"/>
        <v>11</v>
      </c>
      <c r="D31" s="5">
        <f>IF(AND(C31&lt;=$D$5,C31&gt;=$D$6,C31&lt;='Commercial Benefit Model'!$D$17),$D$15+$D$17,IF(AND(C31&lt;=$D$5,C31&lt;$D$6,C31&gt;'Commercial Benefit Model'!$D$17),$D$15-$D$14-$D$11+$D$17,IF(AND(C31&lt;=$D$5,C31&lt;$D$6,C31&lt;='Commercial Benefit Model'!$D$17),$D$15-$D$14+$D$17,IF(AND(C31&lt;=$D$5,C31&gt;=$D$6,C31&gt;'Commercial Benefit Model'!$D$17),$D$15-$D$11+$D$17,0))))</f>
        <v>68199.475000000006</v>
      </c>
      <c r="E31" s="95"/>
    </row>
    <row r="32" spans="2:12" x14ac:dyDescent="0.25">
      <c r="B32" s="51"/>
      <c r="C32" s="116">
        <f t="shared" si="0"/>
        <v>12</v>
      </c>
      <c r="D32" s="5">
        <f>IF(AND(C32&lt;=$D$5,C32&gt;=$D$6,C32&lt;='Commercial Benefit Model'!$D$17),$D$15+$D$17,IF(AND(C32&lt;=$D$5,C32&lt;$D$6,C32&gt;'Commercial Benefit Model'!$D$17),$D$15-$D$14-$D$11+$D$17,IF(AND(C32&lt;=$D$5,C32&lt;$D$6,C32&lt;='Commercial Benefit Model'!$D$17),$D$15-$D$14+$D$17,IF(AND(C32&lt;=$D$5,C32&gt;=$D$6,C32&gt;'Commercial Benefit Model'!$D$17),$D$15-$D$11+$D$17,0))))</f>
        <v>68199.475000000006</v>
      </c>
      <c r="E32" s="95"/>
    </row>
    <row r="33" spans="2:13" x14ac:dyDescent="0.25">
      <c r="B33" s="51"/>
      <c r="C33" s="116">
        <f t="shared" si="0"/>
        <v>13</v>
      </c>
      <c r="D33" s="5">
        <f>IF(AND(C33&lt;=$D$5,C33&gt;=$D$6,C33&lt;='Commercial Benefit Model'!$D$17),$D$15+$D$17,IF(AND(C33&lt;=$D$5,C33&lt;$D$6,C33&gt;'Commercial Benefit Model'!$D$17),$D$15-$D$14-$D$11+$D$17,IF(AND(C33&lt;=$D$5,C33&lt;$D$6,C33&lt;='Commercial Benefit Model'!$D$17),$D$15-$D$14+$D$17,IF(AND(C33&lt;=$D$5,C33&gt;=$D$6,C33&gt;'Commercial Benefit Model'!$D$17),$D$15-$D$11+$D$17,0))))</f>
        <v>68199.475000000006</v>
      </c>
      <c r="E33" s="95"/>
    </row>
    <row r="34" spans="2:13" x14ac:dyDescent="0.25">
      <c r="B34" s="51"/>
      <c r="C34" s="116">
        <f t="shared" si="0"/>
        <v>14</v>
      </c>
      <c r="D34" s="5">
        <f>IF(AND(C34&lt;=$D$5,C34&gt;=$D$6,C34&lt;='Commercial Benefit Model'!$D$17),$D$15+$D$17,IF(AND(C34&lt;=$D$5,C34&lt;$D$6,C34&gt;'Commercial Benefit Model'!$D$17),$D$15-$D$14-$D$11+$D$17,IF(AND(C34&lt;=$D$5,C34&lt;$D$6,C34&lt;='Commercial Benefit Model'!$D$17),$D$15-$D$14+$D$17,IF(AND(C34&lt;=$D$5,C34&gt;=$D$6,C34&gt;'Commercial Benefit Model'!$D$17),$D$15-$D$11+$D$17,0))))</f>
        <v>68199.475000000006</v>
      </c>
      <c r="E34" s="95"/>
    </row>
    <row r="35" spans="2:13" x14ac:dyDescent="0.25">
      <c r="B35" s="51"/>
      <c r="C35" s="116">
        <f t="shared" si="0"/>
        <v>15</v>
      </c>
      <c r="D35" s="5">
        <f>IF(AND(C35&lt;=$D$5,C35&gt;=$D$6,C35&lt;='Commercial Benefit Model'!$D$17),$D$15+$D$17,IF(AND(C35&lt;=$D$5,C35&lt;$D$6,C35&gt;'Commercial Benefit Model'!$D$17),$D$15-$D$14-$D$11+$D$17,IF(AND(C35&lt;=$D$5,C35&lt;$D$6,C35&lt;='Commercial Benefit Model'!$D$17),$D$15-$D$14+$D$17,IF(AND(C35&lt;=$D$5,C35&gt;=$D$6,C35&gt;'Commercial Benefit Model'!$D$17),$D$15-$D$11+$D$17,0))))</f>
        <v>68199.475000000006</v>
      </c>
      <c r="E35" s="95"/>
    </row>
    <row r="36" spans="2:13" x14ac:dyDescent="0.25">
      <c r="B36" s="51"/>
      <c r="C36" s="116">
        <f t="shared" si="0"/>
        <v>16</v>
      </c>
      <c r="D36" s="5">
        <f>IF(AND(C36&lt;=$D$5,C36&gt;=$D$6,C36&lt;='Commercial Benefit Model'!$D$17),$D$15+$D$17,IF(AND(C36&lt;=$D$5,C36&lt;$D$6,C36&gt;'Commercial Benefit Model'!$D$17),$D$15-$D$14-$D$11+$D$17,IF(AND(C36&lt;=$D$5,C36&lt;$D$6,C36&lt;='Commercial Benefit Model'!$D$17),$D$15-$D$14+$D$17,IF(AND(C36&lt;=$D$5,C36&gt;=$D$6,C36&gt;'Commercial Benefit Model'!$D$17),$D$15-$D$11+$D$17,0))))</f>
        <v>68199.475000000006</v>
      </c>
      <c r="E36" s="95"/>
    </row>
    <row r="37" spans="2:13" x14ac:dyDescent="0.25">
      <c r="B37" s="51"/>
      <c r="C37" s="116">
        <f t="shared" si="0"/>
        <v>17</v>
      </c>
      <c r="D37" s="5">
        <f>IF(AND(C37&lt;=$D$5,C37&gt;=$D$6,C37&lt;='Commercial Benefit Model'!$D$17),$D$15+$D$17,IF(AND(C37&lt;=$D$5,C37&lt;$D$6,C37&gt;'Commercial Benefit Model'!$D$17),$D$15-$D$14-$D$11+$D$17,IF(AND(C37&lt;=$D$5,C37&lt;$D$6,C37&lt;='Commercial Benefit Model'!$D$17),$D$15-$D$14+$D$17,IF(AND(C37&lt;=$D$5,C37&gt;=$D$6,C37&gt;'Commercial Benefit Model'!$D$17),$D$15-$D$11+$D$17,0))))</f>
        <v>68199.475000000006</v>
      </c>
      <c r="E37" s="95"/>
    </row>
    <row r="38" spans="2:13" x14ac:dyDescent="0.25">
      <c r="B38" s="51"/>
      <c r="C38" s="116">
        <f t="shared" si="0"/>
        <v>18</v>
      </c>
      <c r="D38" s="5">
        <f>IF(AND(C38&lt;=$D$5,C38&gt;=$D$6,C38&lt;='Commercial Benefit Model'!$D$17),$D$15+$D$17,IF(AND(C38&lt;=$D$5,C38&lt;$D$6,C38&gt;'Commercial Benefit Model'!$D$17),$D$15-$D$14-$D$11+$D$17,IF(AND(C38&lt;=$D$5,C38&lt;$D$6,C38&lt;='Commercial Benefit Model'!$D$17),$D$15-$D$14+$D$17,IF(AND(C38&lt;=$D$5,C38&gt;=$D$6,C38&gt;'Commercial Benefit Model'!$D$17),$D$15-$D$11+$D$17,0))))</f>
        <v>68199.475000000006</v>
      </c>
      <c r="E38" s="95"/>
    </row>
    <row r="39" spans="2:13" x14ac:dyDescent="0.25">
      <c r="B39" s="51"/>
      <c r="C39" s="116">
        <f t="shared" si="0"/>
        <v>19</v>
      </c>
      <c r="D39" s="5">
        <f>IF(AND(C39&lt;=$D$5,C39&gt;=$D$6,C39&lt;='Commercial Benefit Model'!$D$17),$D$15+$D$17,IF(AND(C39&lt;=$D$5,C39&lt;$D$6,C39&gt;'Commercial Benefit Model'!$D$17),$D$15-$D$14-$D$11+$D$17,IF(AND(C39&lt;=$D$5,C39&lt;$D$6,C39&lt;='Commercial Benefit Model'!$D$17),$D$15-$D$14+$D$17,IF(AND(C39&lt;=$D$5,C39&gt;=$D$6,C39&gt;'Commercial Benefit Model'!$D$17),$D$15-$D$11+$D$17,0))))</f>
        <v>68199.475000000006</v>
      </c>
      <c r="E39" s="95"/>
    </row>
    <row r="40" spans="2:13" x14ac:dyDescent="0.25">
      <c r="B40" s="51"/>
      <c r="C40" s="116">
        <f t="shared" si="0"/>
        <v>20</v>
      </c>
      <c r="D40" s="5">
        <f>IF(AND(C40&lt;=$D$5,C40&gt;=$D$6,C40&lt;='Commercial Benefit Model'!$D$17),$D$15+$D$17,IF(AND(C40&lt;=$D$5,C40&lt;$D$6,C40&gt;'Commercial Benefit Model'!$D$17),$D$15-$D$14-$D$11+$D$17,IF(AND(C40&lt;=$D$5,C40&lt;$D$6,C40&lt;='Commercial Benefit Model'!$D$17),$D$15-$D$14+$D$17,IF(AND(C40&lt;=$D$5,C40&gt;=$D$6,C40&gt;'Commercial Benefit Model'!$D$17),$D$15-$D$11+$D$17,0))))</f>
        <v>68199.475000000006</v>
      </c>
      <c r="E40" s="95"/>
    </row>
    <row r="41" spans="2:13" x14ac:dyDescent="0.25">
      <c r="B41" s="51"/>
      <c r="C41"/>
      <c r="D41"/>
      <c r="E41" s="95"/>
    </row>
    <row r="42" spans="2:13" x14ac:dyDescent="0.25">
      <c r="B42" s="51"/>
      <c r="C42" s="15" t="s">
        <v>238</v>
      </c>
      <c r="D42" s="16">
        <f>C47-D8</f>
        <v>687998.60335251479</v>
      </c>
      <c r="E42" s="95"/>
    </row>
    <row r="43" spans="2:13" ht="3" customHeight="1" x14ac:dyDescent="0.25">
      <c r="B43" s="98"/>
      <c r="C43" s="6"/>
      <c r="D43" s="7"/>
      <c r="E43" s="99"/>
      <c r="M43" s="96"/>
    </row>
    <row r="44" spans="2:13" x14ac:dyDescent="0.25">
      <c r="C44"/>
      <c r="D44"/>
    </row>
    <row r="45" spans="2:13" x14ac:dyDescent="0.25">
      <c r="C45"/>
      <c r="D45" s="105"/>
      <c r="M45" s="96"/>
    </row>
    <row r="46" spans="2:13" x14ac:dyDescent="0.25">
      <c r="C46" s="106"/>
      <c r="D46"/>
    </row>
    <row r="47" spans="2:13" x14ac:dyDescent="0.25">
      <c r="C47" s="107">
        <f>NPV(D7,_xlfn.ANCHORARRAY(C49))</f>
        <v>787998.60335251479</v>
      </c>
      <c r="D47"/>
    </row>
    <row r="48" spans="2:13" x14ac:dyDescent="0.25">
      <c r="C48" s="106"/>
      <c r="D48"/>
    </row>
    <row r="49" spans="3:4" x14ac:dyDescent="0.25">
      <c r="C49" s="108" cm="1">
        <f t="array" ref="C49:C68">D21:(INDEX(C21:D40,MATCH(D5,C21:C40),2))</f>
        <v>79749.475000000006</v>
      </c>
      <c r="D49"/>
    </row>
    <row r="50" spans="3:4" x14ac:dyDescent="0.25">
      <c r="C50" s="106">
        <v>79749.475000000006</v>
      </c>
      <c r="D50"/>
    </row>
    <row r="51" spans="3:4" x14ac:dyDescent="0.25">
      <c r="C51" s="106">
        <v>58749.475000000006</v>
      </c>
      <c r="D51"/>
    </row>
    <row r="52" spans="3:4" x14ac:dyDescent="0.25">
      <c r="C52" s="106">
        <v>58749.475000000006</v>
      </c>
      <c r="D52"/>
    </row>
    <row r="53" spans="3:4" x14ac:dyDescent="0.25">
      <c r="C53" s="106">
        <v>68199.475000000006</v>
      </c>
      <c r="D53"/>
    </row>
    <row r="54" spans="3:4" x14ac:dyDescent="0.25">
      <c r="C54" s="106">
        <v>68199.475000000006</v>
      </c>
      <c r="D54"/>
    </row>
    <row r="55" spans="3:4" x14ac:dyDescent="0.25">
      <c r="C55" s="106">
        <v>68199.475000000006</v>
      </c>
      <c r="D55"/>
    </row>
    <row r="56" spans="3:4" x14ac:dyDescent="0.25">
      <c r="C56" s="106">
        <v>68199.475000000006</v>
      </c>
      <c r="D56"/>
    </row>
    <row r="57" spans="3:4" x14ac:dyDescent="0.25">
      <c r="C57" s="106">
        <v>68199.475000000006</v>
      </c>
      <c r="D57"/>
    </row>
    <row r="58" spans="3:4" x14ac:dyDescent="0.25">
      <c r="C58" s="106">
        <v>68199.475000000006</v>
      </c>
      <c r="D58"/>
    </row>
    <row r="59" spans="3:4" x14ac:dyDescent="0.25">
      <c r="C59" s="106">
        <v>68199.475000000006</v>
      </c>
      <c r="D59"/>
    </row>
    <row r="60" spans="3:4" x14ac:dyDescent="0.25">
      <c r="C60" s="106">
        <v>68199.475000000006</v>
      </c>
      <c r="D60"/>
    </row>
    <row r="61" spans="3:4" x14ac:dyDescent="0.25">
      <c r="C61" s="106">
        <v>68199.475000000006</v>
      </c>
      <c r="D61"/>
    </row>
    <row r="62" spans="3:4" x14ac:dyDescent="0.25">
      <c r="C62" s="106">
        <v>68199.475000000006</v>
      </c>
      <c r="D62"/>
    </row>
    <row r="63" spans="3:4" x14ac:dyDescent="0.25">
      <c r="C63" s="106">
        <v>68199.475000000006</v>
      </c>
      <c r="D63"/>
    </row>
    <row r="64" spans="3:4" x14ac:dyDescent="0.25">
      <c r="C64" s="106">
        <v>68199.475000000006</v>
      </c>
      <c r="D64"/>
    </row>
    <row r="65" spans="3:4" x14ac:dyDescent="0.25">
      <c r="C65" s="106">
        <v>68199.475000000006</v>
      </c>
      <c r="D65"/>
    </row>
    <row r="66" spans="3:4" x14ac:dyDescent="0.25">
      <c r="C66" s="106">
        <v>68199.475000000006</v>
      </c>
      <c r="D66"/>
    </row>
    <row r="67" spans="3:4" x14ac:dyDescent="0.25">
      <c r="C67" s="106">
        <v>68199.475000000006</v>
      </c>
      <c r="D67"/>
    </row>
    <row r="68" spans="3:4" x14ac:dyDescent="0.25">
      <c r="C68" s="106">
        <v>68199.475000000006</v>
      </c>
      <c r="D68"/>
    </row>
    <row r="69" spans="3:4" x14ac:dyDescent="0.25">
      <c r="C69" s="106"/>
      <c r="D69"/>
    </row>
    <row r="70" spans="3:4" x14ac:dyDescent="0.25">
      <c r="C70" s="106"/>
      <c r="D70"/>
    </row>
    <row r="71" spans="3:4" x14ac:dyDescent="0.25">
      <c r="C71" s="106"/>
      <c r="D71"/>
    </row>
    <row r="72" spans="3:4" x14ac:dyDescent="0.25">
      <c r="C72" s="44"/>
    </row>
    <row r="73" spans="3:4" x14ac:dyDescent="0.25">
      <c r="C73" s="44"/>
    </row>
    <row r="74" spans="3:4" x14ac:dyDescent="0.25">
      <c r="C74" s="44"/>
    </row>
    <row r="75" spans="3:4" x14ac:dyDescent="0.25">
      <c r="C75" s="44"/>
    </row>
    <row r="76" spans="3:4" x14ac:dyDescent="0.25">
      <c r="C76" s="44"/>
    </row>
    <row r="77" spans="3:4" x14ac:dyDescent="0.25">
      <c r="C77" s="44"/>
    </row>
    <row r="78" spans="3:4" x14ac:dyDescent="0.25">
      <c r="C78" s="44"/>
    </row>
    <row r="79" spans="3:4" x14ac:dyDescent="0.25">
      <c r="C79" s="44"/>
    </row>
  </sheetData>
  <sheetProtection algorithmName="SHA-512" hashValue="0eDT7CYBv9880KPb/g9OUK3fGZh6pccYLWhFDpiNvnRcmSlIjvcu2VyZ0e3jVQYZHuXSpCjm4jutwPF2AjjPlQ==" saltValue="OZY+zT2VymaNKC6YZFtEFQ==" spinCount="100000" sheet="1" objects="1" scenarios="1"/>
  <mergeCells count="1">
    <mergeCell ref="C3:D3"/>
  </mergeCells>
  <phoneticPr fontId="5"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C5B94-AEA4-44D8-8755-66FA0D8923DB}">
  <sheetPr codeName="Sheet9"/>
  <dimension ref="B2:F18"/>
  <sheetViews>
    <sheetView workbookViewId="0">
      <selection activeCell="C22" sqref="C22"/>
    </sheetView>
  </sheetViews>
  <sheetFormatPr defaultRowHeight="15" x14ac:dyDescent="0.25"/>
  <cols>
    <col min="2" max="2" width="26.5703125" customWidth="1"/>
    <col min="3" max="3" width="15.5703125" bestFit="1" customWidth="1"/>
    <col min="5" max="5" width="31.5703125" customWidth="1"/>
    <col min="6" max="6" width="17.7109375" customWidth="1"/>
  </cols>
  <sheetData>
    <row r="2" spans="2:6" x14ac:dyDescent="0.25">
      <c r="B2" t="s">
        <v>239</v>
      </c>
      <c r="E2" t="s">
        <v>240</v>
      </c>
    </row>
    <row r="3" spans="2:6" x14ac:dyDescent="0.25">
      <c r="B3" s="283" t="s">
        <v>241</v>
      </c>
      <c r="C3" s="283"/>
      <c r="E3" s="283" t="s">
        <v>242</v>
      </c>
      <c r="F3" s="283"/>
    </row>
    <row r="4" spans="2:6" x14ac:dyDescent="0.25">
      <c r="B4" s="15" t="s">
        <v>233</v>
      </c>
      <c r="E4" s="15" t="s">
        <v>233</v>
      </c>
    </row>
    <row r="5" spans="2:6" x14ac:dyDescent="0.25">
      <c r="B5" t="s">
        <v>243</v>
      </c>
      <c r="C5" s="118">
        <v>100000</v>
      </c>
      <c r="E5" t="s">
        <v>244</v>
      </c>
      <c r="F5" s="118">
        <v>50000</v>
      </c>
    </row>
    <row r="6" spans="2:6" ht="15.75" thickBot="1" x14ac:dyDescent="0.3">
      <c r="B6" t="s">
        <v>245</v>
      </c>
      <c r="C6" s="118">
        <v>20000</v>
      </c>
      <c r="E6" s="119" t="s">
        <v>246</v>
      </c>
      <c r="F6" s="120">
        <f>SUM(F5:F5)</f>
        <v>50000</v>
      </c>
    </row>
    <row r="7" spans="2:6" ht="15.75" thickTop="1" x14ac:dyDescent="0.25">
      <c r="B7" t="s">
        <v>247</v>
      </c>
      <c r="C7" s="118">
        <v>5000</v>
      </c>
      <c r="F7" s="118"/>
    </row>
    <row r="8" spans="2:6" x14ac:dyDescent="0.25">
      <c r="B8" t="s">
        <v>248</v>
      </c>
      <c r="C8" s="118">
        <v>10000</v>
      </c>
      <c r="E8" s="15" t="s">
        <v>249</v>
      </c>
      <c r="F8" s="118"/>
    </row>
    <row r="9" spans="2:6" ht="15.75" thickBot="1" x14ac:dyDescent="0.3">
      <c r="B9" s="119" t="s">
        <v>246</v>
      </c>
      <c r="C9" s="120">
        <f>SUM(C5:C8)</f>
        <v>135000</v>
      </c>
      <c r="E9" t="s">
        <v>250</v>
      </c>
      <c r="F9" s="118">
        <v>-40000</v>
      </c>
    </row>
    <row r="10" spans="2:6" ht="15.75" thickTop="1" x14ac:dyDescent="0.25">
      <c r="C10" s="118"/>
      <c r="E10" t="s">
        <v>251</v>
      </c>
      <c r="F10" s="118">
        <v>-20000</v>
      </c>
    </row>
    <row r="11" spans="2:6" x14ac:dyDescent="0.25">
      <c r="B11" s="15" t="s">
        <v>249</v>
      </c>
      <c r="C11" s="118"/>
      <c r="E11" t="s">
        <v>252</v>
      </c>
      <c r="F11" s="118">
        <v>-20000</v>
      </c>
    </row>
    <row r="12" spans="2:6" ht="15.75" thickBot="1" x14ac:dyDescent="0.3">
      <c r="B12" t="s">
        <v>253</v>
      </c>
      <c r="C12" s="118">
        <v>-40000</v>
      </c>
      <c r="E12" s="119" t="s">
        <v>246</v>
      </c>
      <c r="F12" s="120">
        <f>SUM(F9:F11)</f>
        <v>-80000</v>
      </c>
    </row>
    <row r="13" spans="2:6" ht="15.75" thickTop="1" x14ac:dyDescent="0.25">
      <c r="B13" t="s">
        <v>254</v>
      </c>
      <c r="C13" s="118">
        <v>-2500</v>
      </c>
    </row>
    <row r="14" spans="2:6" ht="18.75" x14ac:dyDescent="0.3">
      <c r="B14" t="s">
        <v>255</v>
      </c>
      <c r="C14" s="118">
        <v>-5000</v>
      </c>
      <c r="E14" s="121" t="s">
        <v>256</v>
      </c>
      <c r="F14" s="122">
        <f>F12+F6</f>
        <v>-30000</v>
      </c>
    </row>
    <row r="15" spans="2:6" x14ac:dyDescent="0.25">
      <c r="B15" t="s">
        <v>257</v>
      </c>
      <c r="C15" s="118">
        <v>-15000</v>
      </c>
    </row>
    <row r="16" spans="2:6" ht="15.75" thickBot="1" x14ac:dyDescent="0.3">
      <c r="B16" s="119" t="s">
        <v>246</v>
      </c>
      <c r="C16" s="120">
        <f>SUM(C12:C15)</f>
        <v>-62500</v>
      </c>
    </row>
    <row r="17" spans="2:3" ht="15.75" thickTop="1" x14ac:dyDescent="0.25"/>
    <row r="18" spans="2:3" ht="18.75" x14ac:dyDescent="0.3">
      <c r="B18" s="121" t="s">
        <v>256</v>
      </c>
      <c r="C18" s="122">
        <f>C16+C9</f>
        <v>72500</v>
      </c>
    </row>
  </sheetData>
  <sheetProtection algorithmName="SHA-512" hashValue="KetzFBlvyIfkvzg3NNJpP7A8WQrDJzgaAx5GuXEj7URn8hqnEkkQeLWCzWD6kBbd8phl2N1crGoS0GAKVraJDg==" saltValue="onKspmK7t0btP/Rwr8eefA==" spinCount="100000" sheet="1" objects="1" scenarios="1"/>
  <mergeCells count="2">
    <mergeCell ref="B3:C3"/>
    <mergeCell ref="E3:F3"/>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C5331-7739-4FFB-883E-43A0D69D29DD}">
  <sheetPr codeName="Sheet6"/>
  <dimension ref="B1:O113"/>
  <sheetViews>
    <sheetView topLeftCell="A30" workbookViewId="0">
      <selection activeCell="D48" sqref="D48"/>
    </sheetView>
  </sheetViews>
  <sheetFormatPr defaultRowHeight="15" x14ac:dyDescent="0.25"/>
  <cols>
    <col min="1" max="1" width="2.85546875" customWidth="1"/>
    <col min="2" max="2" width="0.42578125" customWidth="1"/>
    <col min="3" max="3" width="39.85546875" bestFit="1" customWidth="1"/>
    <col min="4" max="4" width="17" bestFit="1" customWidth="1"/>
    <col min="5" max="5" width="0.42578125" customWidth="1"/>
  </cols>
  <sheetData>
    <row r="1" spans="2:15" ht="36" x14ac:dyDescent="0.55000000000000004">
      <c r="C1" s="28" t="s">
        <v>258</v>
      </c>
    </row>
    <row r="3" spans="2:15" ht="3" customHeight="1" x14ac:dyDescent="0.25">
      <c r="B3" s="171"/>
      <c r="C3" s="168"/>
      <c r="D3" s="168"/>
      <c r="E3" s="172"/>
    </row>
    <row r="4" spans="2:15" x14ac:dyDescent="0.25">
      <c r="B4" s="3"/>
      <c r="C4" s="14" t="s">
        <v>67</v>
      </c>
      <c r="D4" s="14"/>
      <c r="E4" s="2"/>
      <c r="G4" s="173" t="s">
        <v>259</v>
      </c>
      <c r="H4" s="174"/>
      <c r="I4" s="174"/>
      <c r="J4" s="174"/>
      <c r="K4" s="174"/>
      <c r="L4" s="174"/>
      <c r="M4" s="174"/>
      <c r="N4" s="174"/>
      <c r="O4" s="175"/>
    </row>
    <row r="5" spans="2:15" x14ac:dyDescent="0.25">
      <c r="B5" s="3"/>
      <c r="C5" t="s">
        <v>260</v>
      </c>
      <c r="D5" s="8">
        <f>'3_Questionnaire'!C77</f>
        <v>100000</v>
      </c>
      <c r="E5" s="2"/>
      <c r="G5" s="25" t="s">
        <v>261</v>
      </c>
      <c r="H5" s="26"/>
      <c r="I5" s="26"/>
      <c r="J5" s="26"/>
      <c r="K5" s="26"/>
      <c r="L5" s="26"/>
      <c r="M5" s="26"/>
      <c r="N5" s="26"/>
      <c r="O5" s="27"/>
    </row>
    <row r="6" spans="2:15" x14ac:dyDescent="0.25">
      <c r="B6" s="3"/>
      <c r="C6" t="s">
        <v>262</v>
      </c>
      <c r="D6" s="8">
        <f>'3_Questionnaire'!C82</f>
        <v>100000</v>
      </c>
      <c r="E6" s="2"/>
      <c r="G6" s="1" t="s">
        <v>263</v>
      </c>
      <c r="H6" s="19"/>
      <c r="I6" s="19"/>
      <c r="J6" s="19"/>
      <c r="K6" s="19"/>
      <c r="L6" s="19"/>
      <c r="M6" s="19"/>
      <c r="N6" s="19"/>
      <c r="O6" s="4"/>
    </row>
    <row r="7" spans="2:15" x14ac:dyDescent="0.25">
      <c r="B7" s="3"/>
      <c r="C7" t="s">
        <v>264</v>
      </c>
      <c r="D7" s="9">
        <f>'3_Questionnaire'!C87</f>
        <v>3.5000000000000003E-2</v>
      </c>
      <c r="E7" s="2"/>
    </row>
    <row r="8" spans="2:15" x14ac:dyDescent="0.25">
      <c r="B8" s="3"/>
      <c r="C8" t="s">
        <v>265</v>
      </c>
      <c r="D8" s="9">
        <f>'3_Questionnaire'!C94</f>
        <v>1.4999999999999999E-2</v>
      </c>
      <c r="E8" s="2"/>
    </row>
    <row r="9" spans="2:15" x14ac:dyDescent="0.25">
      <c r="B9" s="3"/>
      <c r="C9" t="s">
        <v>266</v>
      </c>
      <c r="D9" s="8">
        <f>'3_Questionnaire'!C99</f>
        <v>12000000</v>
      </c>
      <c r="E9" s="2"/>
    </row>
    <row r="10" spans="2:15" x14ac:dyDescent="0.25">
      <c r="B10" s="3"/>
      <c r="C10" t="s">
        <v>267</v>
      </c>
      <c r="D10" s="11">
        <f>'3_Questionnaire'!C104</f>
        <v>1</v>
      </c>
      <c r="E10" s="2"/>
    </row>
    <row r="11" spans="2:15" ht="3" customHeight="1" x14ac:dyDescent="0.25">
      <c r="B11" s="1"/>
      <c r="C11" s="19"/>
      <c r="D11" s="19"/>
      <c r="E11" s="4"/>
    </row>
    <row r="12" spans="2:15" ht="3" customHeight="1" x14ac:dyDescent="0.25">
      <c r="B12" s="3"/>
      <c r="E12" s="2"/>
    </row>
    <row r="13" spans="2:15" ht="3" customHeight="1" x14ac:dyDescent="0.25">
      <c r="B13" s="171"/>
      <c r="C13" s="168"/>
      <c r="D13" s="168"/>
      <c r="E13" s="172"/>
    </row>
    <row r="14" spans="2:15" x14ac:dyDescent="0.25">
      <c r="B14" s="3"/>
      <c r="C14" s="14" t="s">
        <v>268</v>
      </c>
      <c r="D14" s="14"/>
      <c r="E14" s="2"/>
    </row>
    <row r="15" spans="2:15" x14ac:dyDescent="0.25">
      <c r="B15" s="3"/>
      <c r="C15" t="s">
        <v>269</v>
      </c>
      <c r="D15" s="29">
        <f>'3_Questionnaire'!C115</f>
        <v>60</v>
      </c>
      <c r="E15" s="2"/>
      <c r="G15" s="284" t="s">
        <v>270</v>
      </c>
      <c r="H15" s="284"/>
      <c r="I15" s="284"/>
      <c r="J15" s="284"/>
      <c r="K15" s="284"/>
    </row>
    <row r="16" spans="2:15" ht="60.6" customHeight="1" x14ac:dyDescent="0.25">
      <c r="B16" s="3"/>
      <c r="C16" t="s">
        <v>271</v>
      </c>
      <c r="D16" s="8">
        <f>'3_Questionnaire'!C120</f>
        <v>50000</v>
      </c>
      <c r="E16" s="2"/>
      <c r="G16" s="284"/>
      <c r="H16" s="284"/>
      <c r="I16" s="284"/>
      <c r="J16" s="284"/>
      <c r="K16" s="284"/>
    </row>
    <row r="17" spans="2:13" x14ac:dyDescent="0.25">
      <c r="B17" s="3"/>
      <c r="C17" t="s">
        <v>272</v>
      </c>
      <c r="D17" s="29">
        <f>'3_Questionnaire'!C110</f>
        <v>2</v>
      </c>
      <c r="E17" s="2"/>
      <c r="G17" t="s">
        <v>273</v>
      </c>
    </row>
    <row r="18" spans="2:13" x14ac:dyDescent="0.25">
      <c r="B18" s="3"/>
      <c r="C18" s="15" t="s">
        <v>274</v>
      </c>
      <c r="D18" s="16">
        <f>D16*D15</f>
        <v>3000000</v>
      </c>
      <c r="E18" s="2"/>
    </row>
    <row r="19" spans="2:13" x14ac:dyDescent="0.25">
      <c r="B19" s="3"/>
      <c r="C19" t="s">
        <v>275</v>
      </c>
      <c r="D19" s="9">
        <f>'3_Questionnaire'!C145</f>
        <v>0.2</v>
      </c>
      <c r="E19" s="2"/>
      <c r="M19" s="5"/>
    </row>
    <row r="20" spans="2:13" x14ac:dyDescent="0.25">
      <c r="B20" s="3"/>
      <c r="C20" s="15" t="s">
        <v>276</v>
      </c>
      <c r="D20" s="16">
        <f>D18*D19</f>
        <v>600000</v>
      </c>
      <c r="E20" s="2"/>
      <c r="M20" s="5"/>
    </row>
    <row r="21" spans="2:13" x14ac:dyDescent="0.25">
      <c r="B21" s="3"/>
      <c r="C21" t="s">
        <v>277</v>
      </c>
      <c r="D21" s="29">
        <f>'3_Questionnaire'!C125</f>
        <v>20</v>
      </c>
      <c r="E21" s="2"/>
    </row>
    <row r="22" spans="2:13" x14ac:dyDescent="0.25">
      <c r="B22" s="3"/>
      <c r="C22" t="s">
        <v>271</v>
      </c>
      <c r="D22" s="8">
        <f>'3_Questionnaire'!C130</f>
        <v>50000</v>
      </c>
      <c r="E22" s="2"/>
    </row>
    <row r="23" spans="2:13" x14ac:dyDescent="0.25">
      <c r="B23" s="3"/>
      <c r="C23" t="s">
        <v>134</v>
      </c>
      <c r="D23" s="29">
        <f>'3_Questionnaire'!C135</f>
        <v>0</v>
      </c>
      <c r="E23" s="2"/>
      <c r="G23" t="s">
        <v>273</v>
      </c>
    </row>
    <row r="24" spans="2:13" x14ac:dyDescent="0.25">
      <c r="B24" s="3"/>
      <c r="C24" t="s">
        <v>278</v>
      </c>
      <c r="D24" s="8">
        <f>'3_Questionnaire'!C140</f>
        <v>0</v>
      </c>
      <c r="E24" s="2"/>
    </row>
    <row r="25" spans="2:13" x14ac:dyDescent="0.25">
      <c r="B25" s="3" t="s">
        <v>279</v>
      </c>
      <c r="C25" s="15" t="s">
        <v>280</v>
      </c>
      <c r="D25" s="30">
        <f>D21-D23</f>
        <v>20</v>
      </c>
      <c r="E25" s="2"/>
      <c r="M25" s="5"/>
    </row>
    <row r="26" spans="2:13" x14ac:dyDescent="0.25">
      <c r="B26" s="3"/>
      <c r="C26" s="15" t="s">
        <v>281</v>
      </c>
      <c r="D26" s="16">
        <f>PRODUCT(D21:D22)-PRODUCT(D23:D24)</f>
        <v>1000000</v>
      </c>
      <c r="E26" s="2"/>
      <c r="M26" s="5"/>
    </row>
    <row r="27" spans="2:13" x14ac:dyDescent="0.25">
      <c r="B27" s="3"/>
      <c r="C27" t="s">
        <v>275</v>
      </c>
      <c r="D27" s="9">
        <f>'3_Questionnaire'!C145</f>
        <v>0.2</v>
      </c>
      <c r="E27" s="2"/>
      <c r="M27" s="5"/>
    </row>
    <row r="28" spans="2:13" x14ac:dyDescent="0.25">
      <c r="B28" s="3"/>
      <c r="C28" s="15" t="s">
        <v>276</v>
      </c>
      <c r="D28" s="16">
        <f>D26*D27</f>
        <v>200000</v>
      </c>
      <c r="E28" s="2"/>
      <c r="M28" s="5"/>
    </row>
    <row r="29" spans="2:13" ht="3" customHeight="1" x14ac:dyDescent="0.25">
      <c r="B29" s="1"/>
      <c r="C29" s="6"/>
      <c r="D29" s="7"/>
      <c r="E29" s="4"/>
      <c r="M29" s="5"/>
    </row>
    <row r="30" spans="2:13" ht="3" customHeight="1" x14ac:dyDescent="0.25">
      <c r="B30" s="3"/>
      <c r="C30" s="15"/>
      <c r="D30" s="16"/>
      <c r="E30" s="2"/>
      <c r="M30" s="5"/>
    </row>
    <row r="31" spans="2:13" x14ac:dyDescent="0.25">
      <c r="B31" s="3"/>
      <c r="C31" s="14" t="s">
        <v>282</v>
      </c>
      <c r="D31" s="14"/>
      <c r="E31" s="2"/>
      <c r="G31" s="15"/>
      <c r="H31" s="16"/>
    </row>
    <row r="32" spans="2:13" x14ac:dyDescent="0.25">
      <c r="B32" s="3"/>
      <c r="C32" t="s">
        <v>283</v>
      </c>
      <c r="D32" s="10">
        <f>D10</f>
        <v>1</v>
      </c>
      <c r="E32" s="2"/>
      <c r="G32" s="15"/>
      <c r="H32" s="16"/>
    </row>
    <row r="33" spans="2:13" x14ac:dyDescent="0.25">
      <c r="B33" s="3"/>
      <c r="C33" t="s">
        <v>284</v>
      </c>
      <c r="D33" s="9">
        <f>('3_Questionnaire'!C153-'3_Questionnaire'!C104)/'3_Questionnaire'!C104</f>
        <v>29999</v>
      </c>
      <c r="E33" s="2"/>
      <c r="G33" s="15"/>
      <c r="H33" s="16"/>
    </row>
    <row r="34" spans="2:13" x14ac:dyDescent="0.25">
      <c r="B34" s="3"/>
      <c r="C34" t="s">
        <v>285</v>
      </c>
      <c r="D34" s="10">
        <f>D32*D33</f>
        <v>29999</v>
      </c>
      <c r="E34" s="2"/>
      <c r="G34" s="15"/>
      <c r="H34" s="16"/>
    </row>
    <row r="35" spans="2:13" x14ac:dyDescent="0.25">
      <c r="B35" s="3"/>
      <c r="C35" t="s">
        <v>286</v>
      </c>
      <c r="D35" s="8">
        <f>'3_Questionnaire'!C157</f>
        <v>15</v>
      </c>
      <c r="E35" s="2"/>
      <c r="G35" s="15"/>
      <c r="H35" s="16"/>
    </row>
    <row r="36" spans="2:13" x14ac:dyDescent="0.25">
      <c r="B36" s="3"/>
      <c r="C36" s="15" t="s">
        <v>287</v>
      </c>
      <c r="D36" s="16">
        <f>D34*D35</f>
        <v>449985</v>
      </c>
      <c r="E36" s="2"/>
      <c r="G36" s="15"/>
      <c r="H36" s="16"/>
    </row>
    <row r="37" spans="2:13" ht="3" customHeight="1" x14ac:dyDescent="0.25">
      <c r="B37" s="1"/>
      <c r="C37" s="6"/>
      <c r="D37" s="7"/>
      <c r="E37" s="4"/>
    </row>
    <row r="38" spans="2:13" ht="3" customHeight="1" x14ac:dyDescent="0.25"/>
    <row r="39" spans="2:13" ht="3" customHeight="1" x14ac:dyDescent="0.25">
      <c r="B39" s="171"/>
      <c r="C39" s="168"/>
      <c r="D39" s="168"/>
      <c r="E39" s="172"/>
    </row>
    <row r="40" spans="2:13" x14ac:dyDescent="0.25">
      <c r="B40" s="3"/>
      <c r="C40" s="14" t="s">
        <v>158</v>
      </c>
      <c r="D40" s="14"/>
      <c r="E40" s="2"/>
    </row>
    <row r="41" spans="2:13" x14ac:dyDescent="0.25">
      <c r="B41" s="3"/>
      <c r="C41" t="s">
        <v>288</v>
      </c>
      <c r="D41" s="8">
        <f>'3_Questionnaire'!C162</f>
        <v>0</v>
      </c>
      <c r="E41" s="2"/>
    </row>
    <row r="42" spans="2:13" x14ac:dyDescent="0.25">
      <c r="B42" s="3"/>
      <c r="C42" t="s">
        <v>289</v>
      </c>
      <c r="D42" s="8">
        <f>'3_Questionnaire'!C167</f>
        <v>1500000</v>
      </c>
      <c r="E42" s="2"/>
    </row>
    <row r="43" spans="2:13" x14ac:dyDescent="0.25">
      <c r="B43" s="3"/>
      <c r="C43" t="s">
        <v>290</v>
      </c>
      <c r="D43" s="5">
        <f>D20</f>
        <v>600000</v>
      </c>
      <c r="E43" s="2"/>
    </row>
    <row r="44" spans="2:13" x14ac:dyDescent="0.25">
      <c r="B44" s="3"/>
      <c r="C44" t="s">
        <v>276</v>
      </c>
      <c r="D44" s="5">
        <f>D28</f>
        <v>200000</v>
      </c>
      <c r="E44" s="2"/>
      <c r="F44" t="s">
        <v>291</v>
      </c>
    </row>
    <row r="45" spans="2:13" x14ac:dyDescent="0.25">
      <c r="B45" s="3"/>
      <c r="C45" t="s">
        <v>292</v>
      </c>
      <c r="D45" s="5">
        <f>D36</f>
        <v>449985</v>
      </c>
      <c r="E45" s="2"/>
      <c r="F45" t="s">
        <v>291</v>
      </c>
    </row>
    <row r="46" spans="2:13" x14ac:dyDescent="0.25">
      <c r="B46" s="3"/>
      <c r="C46" s="15" t="s">
        <v>293</v>
      </c>
      <c r="D46" s="16">
        <f>D42-D41+D44+D45</f>
        <v>2149985</v>
      </c>
      <c r="E46" s="31"/>
      <c r="M46" s="5"/>
    </row>
    <row r="47" spans="2:13" x14ac:dyDescent="0.25">
      <c r="B47" s="3"/>
      <c r="C47" t="s">
        <v>294</v>
      </c>
      <c r="D47" s="13">
        <f>D7</f>
        <v>3.5000000000000003E-2</v>
      </c>
      <c r="E47" s="2"/>
      <c r="M47" s="5"/>
    </row>
    <row r="48" spans="2:13" x14ac:dyDescent="0.25">
      <c r="B48" s="3"/>
      <c r="C48" s="15" t="s">
        <v>295</v>
      </c>
      <c r="D48" s="16">
        <f>D46*D47</f>
        <v>75249.475000000006</v>
      </c>
      <c r="E48" s="2"/>
      <c r="M48" s="5"/>
    </row>
    <row r="49" spans="2:13" ht="3" customHeight="1" x14ac:dyDescent="0.25">
      <c r="B49" s="1"/>
      <c r="C49" s="6"/>
      <c r="D49" s="7"/>
      <c r="E49" s="4"/>
      <c r="M49" s="5"/>
    </row>
    <row r="50" spans="2:13" ht="3" customHeight="1" x14ac:dyDescent="0.25">
      <c r="C50" s="15"/>
      <c r="D50" s="16"/>
      <c r="M50" s="5"/>
    </row>
    <row r="51" spans="2:13" ht="3" customHeight="1" x14ac:dyDescent="0.25">
      <c r="B51" s="171"/>
      <c r="C51" s="176"/>
      <c r="D51" s="170"/>
      <c r="E51" s="172"/>
      <c r="M51" s="5"/>
    </row>
    <row r="52" spans="2:13" x14ac:dyDescent="0.25">
      <c r="B52" s="3"/>
      <c r="C52" s="14" t="s">
        <v>169</v>
      </c>
      <c r="D52" s="14"/>
      <c r="E52" s="2"/>
      <c r="M52" s="5"/>
    </row>
    <row r="53" spans="2:13" x14ac:dyDescent="0.25">
      <c r="B53" s="3"/>
      <c r="C53" t="s">
        <v>296</v>
      </c>
      <c r="D53" s="5">
        <f>D6</f>
        <v>100000</v>
      </c>
      <c r="E53" s="2"/>
      <c r="M53" s="5"/>
    </row>
    <row r="54" spans="2:13" x14ac:dyDescent="0.25">
      <c r="B54" s="3"/>
      <c r="C54" t="s">
        <v>297</v>
      </c>
      <c r="D54" s="13">
        <f>D8</f>
        <v>1.4999999999999999E-2</v>
      </c>
      <c r="E54" s="2"/>
      <c r="M54" s="5"/>
    </row>
    <row r="55" spans="2:13" x14ac:dyDescent="0.25">
      <c r="B55" s="3"/>
      <c r="C55" t="s">
        <v>298</v>
      </c>
      <c r="D55" s="5">
        <f>D53*D54</f>
        <v>1500</v>
      </c>
      <c r="E55" s="2"/>
      <c r="M55" s="5"/>
    </row>
    <row r="56" spans="2:13" x14ac:dyDescent="0.25">
      <c r="B56" s="3"/>
      <c r="D56" s="5"/>
      <c r="E56" s="2"/>
      <c r="M56" s="5"/>
    </row>
    <row r="57" spans="2:13" x14ac:dyDescent="0.25">
      <c r="B57" s="3"/>
      <c r="C57" t="s">
        <v>299</v>
      </c>
      <c r="D57" s="8">
        <f>'3_Questionnaire'!C173</f>
        <v>1000000</v>
      </c>
      <c r="E57" s="2"/>
      <c r="M57" s="5"/>
    </row>
    <row r="58" spans="2:13" x14ac:dyDescent="0.25">
      <c r="B58" s="3"/>
      <c r="C58" t="s">
        <v>297</v>
      </c>
      <c r="D58" s="13">
        <f>D54</f>
        <v>1.4999999999999999E-2</v>
      </c>
      <c r="E58" s="2"/>
      <c r="M58" s="5"/>
    </row>
    <row r="59" spans="2:13" x14ac:dyDescent="0.25">
      <c r="B59" s="3"/>
      <c r="C59" t="s">
        <v>300</v>
      </c>
      <c r="D59" s="5">
        <f>D57*D58</f>
        <v>15000</v>
      </c>
      <c r="E59" s="2"/>
      <c r="M59" s="5"/>
    </row>
    <row r="60" spans="2:13" x14ac:dyDescent="0.25">
      <c r="B60" s="3"/>
      <c r="E60" s="2"/>
      <c r="M60" s="5"/>
    </row>
    <row r="61" spans="2:13" x14ac:dyDescent="0.25">
      <c r="B61" s="3"/>
      <c r="C61" s="15" t="s">
        <v>221</v>
      </c>
      <c r="D61" s="16">
        <f>D59-D55</f>
        <v>13500</v>
      </c>
      <c r="E61" s="2"/>
      <c r="M61" s="5"/>
    </row>
    <row r="62" spans="2:13" ht="3" customHeight="1" x14ac:dyDescent="0.25">
      <c r="B62" s="1"/>
      <c r="C62" s="19"/>
      <c r="D62" s="20"/>
      <c r="E62" s="4"/>
    </row>
    <row r="63" spans="2:13" ht="3" customHeight="1" x14ac:dyDescent="0.25">
      <c r="D63" s="5"/>
    </row>
    <row r="64" spans="2:13" ht="3" customHeight="1" x14ac:dyDescent="0.25">
      <c r="B64" s="171"/>
      <c r="C64" s="168"/>
      <c r="D64" s="177"/>
      <c r="E64" s="172"/>
    </row>
    <row r="65" spans="2:15" x14ac:dyDescent="0.25">
      <c r="B65" s="3"/>
      <c r="C65" s="14" t="s">
        <v>301</v>
      </c>
      <c r="D65" s="14"/>
      <c r="E65" s="2"/>
      <c r="G65" s="13"/>
    </row>
    <row r="66" spans="2:15" x14ac:dyDescent="0.25">
      <c r="B66" s="3"/>
      <c r="C66" t="s">
        <v>302</v>
      </c>
      <c r="D66" s="5">
        <f>D9</f>
        <v>12000000</v>
      </c>
      <c r="E66" s="2"/>
    </row>
    <row r="67" spans="2:15" x14ac:dyDescent="0.25">
      <c r="B67" s="3"/>
      <c r="C67" t="s">
        <v>303</v>
      </c>
      <c r="D67" s="9">
        <f>'3_Questionnaire'!C179</f>
        <v>5.2499999999999998E-2</v>
      </c>
      <c r="E67" s="2"/>
    </row>
    <row r="68" spans="2:15" x14ac:dyDescent="0.25">
      <c r="B68" s="3"/>
      <c r="C68" t="s">
        <v>304</v>
      </c>
      <c r="D68" s="5">
        <f>D66*(1+D67)</f>
        <v>12630000</v>
      </c>
      <c r="E68" s="2"/>
      <c r="G68" s="15"/>
      <c r="H68" s="16"/>
    </row>
    <row r="69" spans="2:15" x14ac:dyDescent="0.25">
      <c r="B69" s="3"/>
      <c r="C69" s="15" t="s">
        <v>305</v>
      </c>
      <c r="D69" s="16">
        <f>D68-D66</f>
        <v>630000</v>
      </c>
      <c r="E69" s="2"/>
      <c r="G69" s="15"/>
      <c r="H69" s="16"/>
    </row>
    <row r="70" spans="2:15" x14ac:dyDescent="0.25">
      <c r="B70" s="3"/>
      <c r="E70" s="2"/>
      <c r="G70" s="15"/>
      <c r="H70" s="16"/>
    </row>
    <row r="71" spans="2:15" x14ac:dyDescent="0.25">
      <c r="B71" s="3"/>
      <c r="C71" s="17" t="s">
        <v>297</v>
      </c>
      <c r="D71" s="18">
        <f>D54</f>
        <v>1.4999999999999999E-2</v>
      </c>
      <c r="E71" s="2"/>
      <c r="G71" s="15"/>
      <c r="H71" s="16"/>
    </row>
    <row r="72" spans="2:15" x14ac:dyDescent="0.25">
      <c r="B72" s="3"/>
      <c r="C72" s="15" t="s">
        <v>306</v>
      </c>
      <c r="D72" s="16">
        <f>D69*D71</f>
        <v>9450</v>
      </c>
      <c r="E72" s="2"/>
      <c r="G72" s="15"/>
      <c r="H72" s="16"/>
    </row>
    <row r="73" spans="2:15" ht="1.7" customHeight="1" x14ac:dyDescent="0.25">
      <c r="B73" s="1"/>
      <c r="C73" s="6"/>
      <c r="D73" s="7"/>
      <c r="E73" s="4"/>
      <c r="G73" s="15"/>
      <c r="H73" s="16"/>
    </row>
    <row r="74" spans="2:15" ht="1.7" customHeight="1" x14ac:dyDescent="0.25">
      <c r="B74" s="171"/>
      <c r="C74" s="176"/>
      <c r="D74" s="170"/>
      <c r="E74" s="172"/>
      <c r="G74" s="15"/>
      <c r="H74" s="16"/>
    </row>
    <row r="75" spans="2:15" ht="3" customHeight="1" x14ac:dyDescent="0.25">
      <c r="B75" s="171"/>
      <c r="C75" s="176"/>
      <c r="D75" s="170"/>
      <c r="E75" s="172"/>
    </row>
    <row r="76" spans="2:15" x14ac:dyDescent="0.25">
      <c r="B76" s="3"/>
      <c r="C76" s="14" t="s">
        <v>307</v>
      </c>
      <c r="D76" s="14"/>
      <c r="E76" s="2"/>
      <c r="G76" s="173" t="s">
        <v>308</v>
      </c>
      <c r="H76" s="174"/>
      <c r="I76" s="174"/>
      <c r="J76" s="174"/>
      <c r="K76" s="174"/>
      <c r="L76" s="174"/>
      <c r="M76" s="174"/>
      <c r="N76" s="174"/>
      <c r="O76" s="175"/>
    </row>
    <row r="77" spans="2:15" x14ac:dyDescent="0.25">
      <c r="B77" s="3"/>
      <c r="C77" t="s">
        <v>309</v>
      </c>
      <c r="D77" s="21" t="s">
        <v>310</v>
      </c>
      <c r="E77" s="2"/>
      <c r="G77" s="3" t="s">
        <v>311</v>
      </c>
      <c r="O77" s="2"/>
    </row>
    <row r="78" spans="2:15" x14ac:dyDescent="0.25">
      <c r="B78" s="3"/>
      <c r="C78" t="s">
        <v>312</v>
      </c>
      <c r="D78" s="5">
        <f>D5</f>
        <v>100000</v>
      </c>
      <c r="E78" s="2"/>
      <c r="G78" s="3" t="s">
        <v>313</v>
      </c>
      <c r="O78" s="2"/>
    </row>
    <row r="79" spans="2:15" x14ac:dyDescent="0.25">
      <c r="B79" s="3"/>
      <c r="C79" s="15" t="s">
        <v>314</v>
      </c>
      <c r="E79" s="2"/>
      <c r="G79" s="3" t="s">
        <v>315</v>
      </c>
      <c r="O79" s="2"/>
    </row>
    <row r="80" spans="2:15" x14ac:dyDescent="0.25">
      <c r="B80" s="3"/>
      <c r="C80" s="12" t="s">
        <v>316</v>
      </c>
      <c r="D80" s="22" t="s">
        <v>317</v>
      </c>
      <c r="E80" s="2"/>
      <c r="G80" s="3" t="s">
        <v>318</v>
      </c>
      <c r="O80" s="2"/>
    </row>
    <row r="81" spans="2:15" x14ac:dyDescent="0.25">
      <c r="B81" s="3"/>
      <c r="C81" s="102"/>
      <c r="D81" s="103"/>
      <c r="E81" s="2"/>
      <c r="G81" s="3" t="s">
        <v>319</v>
      </c>
      <c r="O81" s="2"/>
    </row>
    <row r="82" spans="2:15" x14ac:dyDescent="0.25">
      <c r="B82" s="3"/>
      <c r="C82" s="102"/>
      <c r="D82" s="103"/>
      <c r="E82" s="2"/>
      <c r="G82" s="1" t="s">
        <v>320</v>
      </c>
      <c r="H82" s="19"/>
      <c r="I82" s="19"/>
      <c r="J82" s="19"/>
      <c r="K82" s="19"/>
      <c r="L82" s="19"/>
      <c r="M82" s="19"/>
      <c r="N82" s="19"/>
      <c r="O82" s="4"/>
    </row>
    <row r="83" spans="2:15" x14ac:dyDescent="0.25">
      <c r="B83" s="3"/>
      <c r="C83" s="102"/>
      <c r="D83" s="103"/>
      <c r="E83" s="2"/>
    </row>
    <row r="84" spans="2:15" x14ac:dyDescent="0.25">
      <c r="B84" s="3"/>
      <c r="C84" s="15" t="s">
        <v>321</v>
      </c>
      <c r="D84" s="23">
        <f>SUM(D81:D83)</f>
        <v>0</v>
      </c>
      <c r="E84" s="2"/>
      <c r="G84" s="45" t="s">
        <v>322</v>
      </c>
      <c r="H84" s="45"/>
      <c r="I84" s="45"/>
      <c r="J84" s="45"/>
      <c r="K84" s="45"/>
      <c r="L84" s="45"/>
      <c r="M84" s="45"/>
      <c r="N84" s="45"/>
      <c r="O84" s="45"/>
    </row>
    <row r="85" spans="2:15" ht="3" customHeight="1" x14ac:dyDescent="0.25">
      <c r="B85" s="1"/>
      <c r="C85" s="19"/>
      <c r="D85" s="19"/>
      <c r="E85" s="4"/>
    </row>
    <row r="86" spans="2:15" ht="3" customHeight="1" x14ac:dyDescent="0.25"/>
    <row r="87" spans="2:15" ht="3" customHeight="1" x14ac:dyDescent="0.25"/>
    <row r="88" spans="2:15" x14ac:dyDescent="0.25">
      <c r="B88" s="171"/>
      <c r="C88" s="174" t="s">
        <v>323</v>
      </c>
      <c r="D88" s="174"/>
      <c r="E88" s="172"/>
    </row>
    <row r="89" spans="2:15" x14ac:dyDescent="0.25">
      <c r="B89" s="3"/>
      <c r="C89" s="24" t="s">
        <v>37</v>
      </c>
      <c r="E89" s="2"/>
    </row>
    <row r="90" spans="2:15" x14ac:dyDescent="0.25">
      <c r="B90" s="3"/>
      <c r="C90" s="24" t="s">
        <v>36</v>
      </c>
      <c r="E90" s="2"/>
    </row>
    <row r="91" spans="2:15" x14ac:dyDescent="0.25">
      <c r="B91" s="3"/>
      <c r="C91" s="24" t="s">
        <v>35</v>
      </c>
      <c r="E91" s="2"/>
    </row>
    <row r="92" spans="2:15" x14ac:dyDescent="0.25">
      <c r="B92" s="3"/>
      <c r="C92" s="24" t="s">
        <v>34</v>
      </c>
      <c r="E92" s="2"/>
    </row>
    <row r="93" spans="2:15" x14ac:dyDescent="0.25">
      <c r="B93" s="3"/>
      <c r="C93" s="24" t="s">
        <v>38</v>
      </c>
      <c r="E93" s="2"/>
    </row>
    <row r="94" spans="2:15" x14ac:dyDescent="0.25">
      <c r="B94" s="3"/>
      <c r="C94" s="24" t="s">
        <v>39</v>
      </c>
      <c r="E94" s="2"/>
    </row>
    <row r="95" spans="2:15" x14ac:dyDescent="0.25">
      <c r="B95" s="3"/>
      <c r="C95" s="24" t="s">
        <v>40</v>
      </c>
      <c r="E95" s="2"/>
    </row>
    <row r="96" spans="2:15" x14ac:dyDescent="0.25">
      <c r="B96" s="3"/>
      <c r="C96" s="24" t="s">
        <v>41</v>
      </c>
      <c r="E96" s="2"/>
    </row>
    <row r="97" spans="2:5" x14ac:dyDescent="0.25">
      <c r="B97" s="3"/>
      <c r="C97" s="24" t="s">
        <v>42</v>
      </c>
      <c r="E97" s="2"/>
    </row>
    <row r="98" spans="2:5" x14ac:dyDescent="0.25">
      <c r="B98" s="3"/>
      <c r="C98" s="24" t="s">
        <v>43</v>
      </c>
      <c r="E98" s="2"/>
    </row>
    <row r="99" spans="2:5" x14ac:dyDescent="0.25">
      <c r="B99" s="3"/>
      <c r="C99" s="24" t="s">
        <v>44</v>
      </c>
      <c r="E99" s="2"/>
    </row>
    <row r="100" spans="2:5" x14ac:dyDescent="0.25">
      <c r="B100" s="3"/>
      <c r="C100" s="24" t="s">
        <v>45</v>
      </c>
      <c r="E100" s="2"/>
    </row>
    <row r="101" spans="2:5" x14ac:dyDescent="0.25">
      <c r="B101" s="3"/>
      <c r="C101" s="24" t="s">
        <v>46</v>
      </c>
      <c r="E101" s="2"/>
    </row>
    <row r="102" spans="2:5" x14ac:dyDescent="0.25">
      <c r="B102" s="3"/>
      <c r="C102" s="24" t="s">
        <v>47</v>
      </c>
      <c r="E102" s="2"/>
    </row>
    <row r="103" spans="2:5" x14ac:dyDescent="0.25">
      <c r="B103" s="3"/>
      <c r="C103" s="24" t="s">
        <v>48</v>
      </c>
      <c r="E103" s="2"/>
    </row>
    <row r="104" spans="2:5" x14ac:dyDescent="0.25">
      <c r="B104" s="3"/>
      <c r="C104" s="24" t="s">
        <v>49</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mergeCells count="1">
    <mergeCell ref="G15:K16"/>
  </mergeCells>
  <dataValidations count="1">
    <dataValidation type="whole" allowBlank="1" showInputMessage="1" showErrorMessage="1" sqref="D81:D83" xr:uid="{356DE329-69DC-42F0-8937-9E80FE3EC611}">
      <formula1>0</formula1>
      <formula2>5</formula2>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1408-FD85-4D12-8707-106751D1BE3A}">
  <sheetPr codeName="Sheet7"/>
  <dimension ref="B1:O113"/>
  <sheetViews>
    <sheetView workbookViewId="0">
      <selection activeCell="D16" sqref="D16"/>
    </sheetView>
  </sheetViews>
  <sheetFormatPr defaultRowHeight="15" x14ac:dyDescent="0.25"/>
  <cols>
    <col min="1" max="2" width="0.42578125" customWidth="1"/>
    <col min="3" max="3" width="39.85546875" bestFit="1" customWidth="1"/>
    <col min="4" max="4" width="17" bestFit="1" customWidth="1"/>
    <col min="5" max="5" width="0.42578125" customWidth="1"/>
    <col min="6" max="6" width="5.5703125" customWidth="1"/>
    <col min="7" max="7" width="44.5703125" customWidth="1"/>
    <col min="15" max="15" width="30.42578125" customWidth="1"/>
  </cols>
  <sheetData>
    <row r="1" spans="2:15" ht="36" x14ac:dyDescent="0.55000000000000004">
      <c r="C1" s="28" t="s">
        <v>258</v>
      </c>
      <c r="G1" s="46" t="s">
        <v>324</v>
      </c>
      <c r="H1" s="45" t="s">
        <v>325</v>
      </c>
      <c r="I1" s="45"/>
      <c r="J1" s="45"/>
      <c r="K1" s="45"/>
      <c r="L1" s="45"/>
      <c r="M1" s="45"/>
      <c r="N1" s="45"/>
    </row>
    <row r="3" spans="2:15" x14ac:dyDescent="0.25">
      <c r="C3" s="34" t="s">
        <v>326</v>
      </c>
      <c r="D3" s="34"/>
      <c r="E3" s="34"/>
      <c r="F3" s="34"/>
      <c r="G3" s="34"/>
      <c r="H3" s="34"/>
      <c r="I3" s="34"/>
      <c r="J3" s="34"/>
    </row>
    <row r="4" spans="2:15" x14ac:dyDescent="0.25">
      <c r="C4" t="s">
        <v>327</v>
      </c>
    </row>
    <row r="5" spans="2:15" x14ac:dyDescent="0.25">
      <c r="C5" t="s">
        <v>328</v>
      </c>
    </row>
    <row r="6" spans="2:15" x14ac:dyDescent="0.25">
      <c r="C6" t="s">
        <v>329</v>
      </c>
    </row>
    <row r="10" spans="2:15" ht="3" customHeight="1" x14ac:dyDescent="0.25">
      <c r="B10" s="171"/>
      <c r="C10" s="168"/>
      <c r="D10" s="168"/>
      <c r="E10" s="172"/>
    </row>
    <row r="11" spans="2:15" x14ac:dyDescent="0.25">
      <c r="B11" s="3"/>
      <c r="C11" s="14" t="s">
        <v>67</v>
      </c>
      <c r="D11" s="14"/>
      <c r="E11" s="2"/>
      <c r="G11" s="173" t="s">
        <v>324</v>
      </c>
      <c r="H11" s="174"/>
      <c r="I11" s="174"/>
      <c r="J11" s="174"/>
      <c r="K11" s="174"/>
      <c r="L11" s="174"/>
      <c r="M11" s="174"/>
      <c r="N11" s="174"/>
      <c r="O11" s="175"/>
    </row>
    <row r="12" spans="2:15" x14ac:dyDescent="0.25">
      <c r="B12" s="3"/>
      <c r="C12" t="s">
        <v>260</v>
      </c>
      <c r="D12" s="8">
        <v>5000000</v>
      </c>
      <c r="E12" s="2"/>
      <c r="F12" s="32"/>
      <c r="G12" s="35" t="s">
        <v>330</v>
      </c>
      <c r="H12" s="33"/>
      <c r="I12" s="33"/>
      <c r="J12" s="33"/>
      <c r="K12" s="33"/>
      <c r="L12" s="33"/>
      <c r="M12" s="33"/>
      <c r="N12" s="33"/>
      <c r="O12" s="36"/>
    </row>
    <row r="13" spans="2:15" x14ac:dyDescent="0.25">
      <c r="B13" s="3"/>
      <c r="C13" t="s">
        <v>262</v>
      </c>
      <c r="D13" s="8">
        <v>750000</v>
      </c>
      <c r="E13" s="2"/>
      <c r="F13" s="32"/>
      <c r="G13" s="3" t="s">
        <v>331</v>
      </c>
      <c r="O13" s="2"/>
    </row>
    <row r="14" spans="2:15" x14ac:dyDescent="0.25">
      <c r="B14" s="3"/>
      <c r="C14" t="s">
        <v>264</v>
      </c>
      <c r="D14" s="9">
        <v>7.4999999999999997E-2</v>
      </c>
      <c r="E14" s="2"/>
      <c r="F14" s="32"/>
      <c r="G14" s="3" t="s">
        <v>332</v>
      </c>
      <c r="O14" s="2"/>
    </row>
    <row r="15" spans="2:15" x14ac:dyDescent="0.25">
      <c r="B15" s="3"/>
      <c r="C15" t="s">
        <v>265</v>
      </c>
      <c r="D15" s="9">
        <v>7.4999999999999997E-2</v>
      </c>
      <c r="E15" s="2"/>
      <c r="F15" s="32"/>
      <c r="G15" s="3" t="s">
        <v>333</v>
      </c>
      <c r="O15" s="2"/>
    </row>
    <row r="16" spans="2:15" x14ac:dyDescent="0.25">
      <c r="B16" s="3"/>
      <c r="C16" t="s">
        <v>266</v>
      </c>
      <c r="D16" s="8">
        <v>200000000</v>
      </c>
      <c r="E16" s="2"/>
      <c r="F16" s="32"/>
      <c r="G16" s="3" t="s">
        <v>334</v>
      </c>
      <c r="O16" s="2"/>
    </row>
    <row r="17" spans="2:15" x14ac:dyDescent="0.25">
      <c r="B17" s="3"/>
      <c r="C17" t="s">
        <v>267</v>
      </c>
      <c r="D17" s="11">
        <v>125000</v>
      </c>
      <c r="E17" s="2"/>
      <c r="F17" s="32"/>
      <c r="G17" s="3" t="s">
        <v>335</v>
      </c>
      <c r="O17" s="2"/>
    </row>
    <row r="18" spans="2:15" ht="3" customHeight="1" x14ac:dyDescent="0.25">
      <c r="B18" s="1"/>
      <c r="C18" s="19"/>
      <c r="D18" s="19"/>
      <c r="E18" s="4"/>
      <c r="G18" s="3"/>
      <c r="O18" s="2"/>
    </row>
    <row r="19" spans="2:15" ht="3" customHeight="1" x14ac:dyDescent="0.25">
      <c r="B19" s="3"/>
      <c r="E19" s="2"/>
      <c r="G19" s="3"/>
      <c r="O19" s="2"/>
    </row>
    <row r="20" spans="2:15" ht="3" customHeight="1" x14ac:dyDescent="0.25">
      <c r="B20" s="171"/>
      <c r="C20" s="168"/>
      <c r="D20" s="168"/>
      <c r="E20" s="172"/>
      <c r="G20" s="3" t="s">
        <v>336</v>
      </c>
      <c r="O20" s="2"/>
    </row>
    <row r="21" spans="2:15" x14ac:dyDescent="0.25">
      <c r="B21" s="3"/>
      <c r="C21" s="14" t="s">
        <v>268</v>
      </c>
      <c r="D21" s="14"/>
      <c r="E21" s="2"/>
      <c r="G21" s="3"/>
      <c r="O21" s="2"/>
    </row>
    <row r="22" spans="2:15" x14ac:dyDescent="0.25">
      <c r="B22" s="3"/>
      <c r="C22" t="s">
        <v>277</v>
      </c>
      <c r="D22" s="29">
        <v>15</v>
      </c>
      <c r="E22" s="2"/>
      <c r="F22" s="32"/>
      <c r="G22" s="3" t="s">
        <v>337</v>
      </c>
      <c r="O22" s="2"/>
    </row>
    <row r="23" spans="2:15" x14ac:dyDescent="0.25">
      <c r="B23" s="3"/>
      <c r="C23" t="s">
        <v>271</v>
      </c>
      <c r="D23" s="8">
        <v>50000</v>
      </c>
      <c r="E23" s="2"/>
      <c r="F23" s="32"/>
      <c r="G23" s="3" t="s">
        <v>338</v>
      </c>
      <c r="O23" s="2"/>
    </row>
    <row r="24" spans="2:15" x14ac:dyDescent="0.25">
      <c r="B24" s="3"/>
      <c r="C24" t="s">
        <v>134</v>
      </c>
      <c r="D24" s="29">
        <v>2</v>
      </c>
      <c r="E24" s="2"/>
      <c r="F24" s="32"/>
      <c r="G24" s="3" t="s">
        <v>339</v>
      </c>
      <c r="M24" s="5"/>
      <c r="O24" s="2"/>
    </row>
    <row r="25" spans="2:15" x14ac:dyDescent="0.25">
      <c r="B25" s="3"/>
      <c r="C25" t="s">
        <v>278</v>
      </c>
      <c r="D25" s="8">
        <v>45000</v>
      </c>
      <c r="E25" s="2"/>
      <c r="F25" s="32"/>
      <c r="G25" s="3" t="s">
        <v>340</v>
      </c>
      <c r="M25" s="5"/>
      <c r="O25" s="2"/>
    </row>
    <row r="26" spans="2:15" x14ac:dyDescent="0.25">
      <c r="B26" s="3" t="s">
        <v>279</v>
      </c>
      <c r="C26" s="15" t="s">
        <v>280</v>
      </c>
      <c r="D26" s="30">
        <f>D22-D24</f>
        <v>13</v>
      </c>
      <c r="E26" s="2"/>
      <c r="F26" s="32"/>
      <c r="G26" s="3"/>
      <c r="M26" s="5"/>
      <c r="O26" s="2"/>
    </row>
    <row r="27" spans="2:15" x14ac:dyDescent="0.25">
      <c r="B27" s="3"/>
      <c r="C27" s="15" t="s">
        <v>281</v>
      </c>
      <c r="D27" s="16">
        <f>PRODUCT(D22:D23)-PRODUCT(D24:D25)</f>
        <v>660000</v>
      </c>
      <c r="E27" s="2"/>
      <c r="F27" s="32"/>
      <c r="G27" s="3"/>
      <c r="M27" s="5"/>
      <c r="O27" s="2"/>
    </row>
    <row r="28" spans="2:15" x14ac:dyDescent="0.25">
      <c r="B28" s="3"/>
      <c r="C28" t="s">
        <v>275</v>
      </c>
      <c r="D28" s="9">
        <v>0.2</v>
      </c>
      <c r="E28" s="2"/>
      <c r="F28" s="32"/>
      <c r="G28" s="3" t="s">
        <v>341</v>
      </c>
      <c r="M28" s="5"/>
      <c r="O28" s="2"/>
    </row>
    <row r="29" spans="2:15" x14ac:dyDescent="0.25">
      <c r="B29" s="3"/>
      <c r="C29" s="15" t="s">
        <v>276</v>
      </c>
      <c r="D29" s="16">
        <f>D27*D28</f>
        <v>132000</v>
      </c>
      <c r="E29" s="2"/>
      <c r="F29" s="32"/>
      <c r="G29" s="3"/>
      <c r="M29" s="5"/>
      <c r="O29" s="2"/>
    </row>
    <row r="30" spans="2:15" ht="3" customHeight="1" x14ac:dyDescent="0.25">
      <c r="B30" s="1"/>
      <c r="C30" s="6"/>
      <c r="D30" s="7"/>
      <c r="E30" s="4"/>
      <c r="G30" s="38"/>
      <c r="H30" s="16"/>
      <c r="O30" s="2"/>
    </row>
    <row r="31" spans="2:15" ht="3" customHeight="1" x14ac:dyDescent="0.25">
      <c r="B31" s="3"/>
      <c r="C31" s="15"/>
      <c r="D31" s="16"/>
      <c r="E31" s="2"/>
      <c r="G31" s="38"/>
      <c r="H31" s="16"/>
      <c r="O31" s="2"/>
    </row>
    <row r="32" spans="2:15" x14ac:dyDescent="0.25">
      <c r="B32" s="3"/>
      <c r="C32" s="14" t="s">
        <v>282</v>
      </c>
      <c r="D32" s="14"/>
      <c r="E32" s="2"/>
      <c r="G32" s="38"/>
      <c r="H32" s="16"/>
      <c r="O32" s="2"/>
    </row>
    <row r="33" spans="2:15" x14ac:dyDescent="0.25">
      <c r="B33" s="3"/>
      <c r="C33" t="s">
        <v>283</v>
      </c>
      <c r="D33" s="10">
        <f>D17</f>
        <v>125000</v>
      </c>
      <c r="E33" s="2"/>
      <c r="F33" s="32"/>
      <c r="G33" s="3" t="s">
        <v>335</v>
      </c>
      <c r="H33" s="16"/>
      <c r="O33" s="2"/>
    </row>
    <row r="34" spans="2:15" x14ac:dyDescent="0.25">
      <c r="B34" s="3"/>
      <c r="C34" t="s">
        <v>284</v>
      </c>
      <c r="D34" s="9">
        <v>4.4999999999999998E-2</v>
      </c>
      <c r="E34" s="2"/>
      <c r="F34" s="32"/>
      <c r="G34" s="3" t="s">
        <v>342</v>
      </c>
      <c r="H34" s="16"/>
      <c r="O34" s="2"/>
    </row>
    <row r="35" spans="2:15" x14ac:dyDescent="0.25">
      <c r="B35" s="3"/>
      <c r="C35" t="s">
        <v>285</v>
      </c>
      <c r="D35" s="10">
        <f>D33*D34</f>
        <v>5625</v>
      </c>
      <c r="E35" s="2"/>
      <c r="F35" s="32"/>
      <c r="G35" s="38"/>
      <c r="H35" s="16"/>
      <c r="O35" s="2"/>
    </row>
    <row r="36" spans="2:15" x14ac:dyDescent="0.25">
      <c r="B36" s="3"/>
      <c r="C36" t="s">
        <v>286</v>
      </c>
      <c r="D36" s="8">
        <v>7.5</v>
      </c>
      <c r="E36" s="2"/>
      <c r="F36" s="32"/>
      <c r="G36" s="3" t="s">
        <v>343</v>
      </c>
      <c r="O36" s="2"/>
    </row>
    <row r="37" spans="2:15" x14ac:dyDescent="0.25">
      <c r="B37" s="3"/>
      <c r="C37" s="15" t="s">
        <v>287</v>
      </c>
      <c r="D37" s="16">
        <f>D35*D36</f>
        <v>42187.5</v>
      </c>
      <c r="E37" s="2"/>
      <c r="F37" s="32"/>
      <c r="G37" s="3"/>
      <c r="O37" s="2"/>
    </row>
    <row r="38" spans="2:15" ht="3" customHeight="1" x14ac:dyDescent="0.25">
      <c r="B38" s="1"/>
      <c r="C38" s="6"/>
      <c r="D38" s="7"/>
      <c r="E38" s="4"/>
      <c r="F38" s="32"/>
      <c r="G38" s="3"/>
      <c r="O38" s="2"/>
    </row>
    <row r="39" spans="2:15" ht="3" customHeight="1" x14ac:dyDescent="0.25">
      <c r="G39" s="3"/>
      <c r="O39" s="2"/>
    </row>
    <row r="40" spans="2:15" ht="3" customHeight="1" x14ac:dyDescent="0.25">
      <c r="B40" s="171"/>
      <c r="C40" s="168"/>
      <c r="D40" s="168"/>
      <c r="E40" s="172"/>
      <c r="G40" s="3"/>
      <c r="O40" s="2"/>
    </row>
    <row r="41" spans="2:15" x14ac:dyDescent="0.25">
      <c r="B41" s="3"/>
      <c r="C41" s="14" t="s">
        <v>158</v>
      </c>
      <c r="D41" s="14"/>
      <c r="E41" s="2"/>
      <c r="G41" s="3"/>
      <c r="O41" s="2"/>
    </row>
    <row r="42" spans="2:15" x14ac:dyDescent="0.25">
      <c r="B42" s="3"/>
      <c r="C42" t="s">
        <v>288</v>
      </c>
      <c r="D42" s="8">
        <v>0</v>
      </c>
      <c r="E42" s="2"/>
      <c r="F42" s="32"/>
      <c r="G42" s="3" t="s">
        <v>344</v>
      </c>
      <c r="O42" s="2"/>
    </row>
    <row r="43" spans="2:15" x14ac:dyDescent="0.25">
      <c r="B43" s="3"/>
      <c r="C43" t="s">
        <v>289</v>
      </c>
      <c r="D43" s="8">
        <v>1250000</v>
      </c>
      <c r="E43" s="2"/>
      <c r="F43" s="32"/>
      <c r="G43" s="3" t="s">
        <v>345</v>
      </c>
      <c r="O43" s="2"/>
    </row>
    <row r="44" spans="2:15" x14ac:dyDescent="0.25">
      <c r="B44" s="3"/>
      <c r="C44" t="s">
        <v>276</v>
      </c>
      <c r="D44" s="5">
        <f>D29</f>
        <v>132000</v>
      </c>
      <c r="E44" s="2"/>
      <c r="F44" s="32"/>
      <c r="G44" s="3"/>
      <c r="M44" s="5"/>
      <c r="O44" s="2"/>
    </row>
    <row r="45" spans="2:15" x14ac:dyDescent="0.25">
      <c r="B45" s="3"/>
      <c r="C45" t="s">
        <v>292</v>
      </c>
      <c r="D45" s="5">
        <f>D37</f>
        <v>42187.5</v>
      </c>
      <c r="E45" s="2"/>
      <c r="F45" s="32"/>
      <c r="G45" s="3"/>
      <c r="M45" s="5"/>
      <c r="O45" s="2"/>
    </row>
    <row r="46" spans="2:15" x14ac:dyDescent="0.25">
      <c r="B46" s="3"/>
      <c r="C46" s="15" t="s">
        <v>293</v>
      </c>
      <c r="D46" s="16">
        <f>D43-D42+D44+D45</f>
        <v>1424187.5</v>
      </c>
      <c r="E46" s="31"/>
      <c r="F46" s="32"/>
      <c r="G46" s="3"/>
      <c r="M46" s="5"/>
      <c r="O46" s="2"/>
    </row>
    <row r="47" spans="2:15" x14ac:dyDescent="0.25">
      <c r="B47" s="3"/>
      <c r="C47" t="s">
        <v>294</v>
      </c>
      <c r="D47" s="13">
        <f>D14</f>
        <v>7.4999999999999997E-2</v>
      </c>
      <c r="E47" s="2"/>
      <c r="F47" s="32"/>
      <c r="G47" s="3"/>
      <c r="M47" s="5"/>
      <c r="O47" s="2"/>
    </row>
    <row r="48" spans="2:15" x14ac:dyDescent="0.25">
      <c r="B48" s="3"/>
      <c r="C48" s="15" t="s">
        <v>295</v>
      </c>
      <c r="D48" s="16">
        <f>D46*D47</f>
        <v>106814.0625</v>
      </c>
      <c r="E48" s="2"/>
      <c r="F48" s="32"/>
      <c r="G48" s="3"/>
      <c r="M48" s="5"/>
      <c r="O48" s="2"/>
    </row>
    <row r="49" spans="2:15" ht="3" customHeight="1" x14ac:dyDescent="0.25">
      <c r="B49" s="1"/>
      <c r="C49" s="6"/>
      <c r="D49" s="7"/>
      <c r="E49" s="4"/>
      <c r="F49" s="32"/>
      <c r="G49" s="3"/>
      <c r="M49" s="5"/>
      <c r="O49" s="2"/>
    </row>
    <row r="50" spans="2:15" ht="3" customHeight="1" x14ac:dyDescent="0.25">
      <c r="C50" s="15"/>
      <c r="D50" s="16"/>
      <c r="G50" s="3"/>
      <c r="M50" s="5"/>
      <c r="O50" s="2"/>
    </row>
    <row r="51" spans="2:15" ht="3" customHeight="1" x14ac:dyDescent="0.25">
      <c r="B51" s="171"/>
      <c r="C51" s="176"/>
      <c r="D51" s="170"/>
      <c r="E51" s="172"/>
      <c r="G51" s="3"/>
      <c r="M51" s="5"/>
      <c r="O51" s="2"/>
    </row>
    <row r="52" spans="2:15" x14ac:dyDescent="0.25">
      <c r="B52" s="3"/>
      <c r="C52" s="14" t="s">
        <v>169</v>
      </c>
      <c r="D52" s="14"/>
      <c r="E52" s="2"/>
      <c r="G52" s="3"/>
      <c r="M52" s="5"/>
      <c r="O52" s="2"/>
    </row>
    <row r="53" spans="2:15" x14ac:dyDescent="0.25">
      <c r="B53" s="3"/>
      <c r="C53" t="s">
        <v>296</v>
      </c>
      <c r="D53" s="5">
        <f>D13</f>
        <v>750000</v>
      </c>
      <c r="E53" s="2"/>
      <c r="F53" s="32"/>
      <c r="G53" s="3"/>
      <c r="M53" s="5"/>
      <c r="O53" s="2"/>
    </row>
    <row r="54" spans="2:15" x14ac:dyDescent="0.25">
      <c r="B54" s="3"/>
      <c r="C54" t="s">
        <v>297</v>
      </c>
      <c r="D54" s="13">
        <f>D15</f>
        <v>7.4999999999999997E-2</v>
      </c>
      <c r="E54" s="2"/>
      <c r="F54" s="32"/>
      <c r="G54" s="3"/>
      <c r="M54" s="5"/>
      <c r="O54" s="2"/>
    </row>
    <row r="55" spans="2:15" x14ac:dyDescent="0.25">
      <c r="B55" s="3"/>
      <c r="C55" t="s">
        <v>298</v>
      </c>
      <c r="D55" s="5">
        <f>D53*D54</f>
        <v>56250</v>
      </c>
      <c r="E55" s="2"/>
      <c r="F55" s="32"/>
      <c r="G55" s="3"/>
      <c r="M55" s="5"/>
      <c r="O55" s="2"/>
    </row>
    <row r="56" spans="2:15" x14ac:dyDescent="0.25">
      <c r="B56" s="3"/>
      <c r="D56" s="5"/>
      <c r="E56" s="2"/>
      <c r="F56" s="32"/>
      <c r="G56" s="3"/>
      <c r="M56" s="5"/>
      <c r="O56" s="2"/>
    </row>
    <row r="57" spans="2:15" x14ac:dyDescent="0.25">
      <c r="B57" s="3"/>
      <c r="C57" t="s">
        <v>299</v>
      </c>
      <c r="D57" s="8">
        <v>5000000</v>
      </c>
      <c r="E57" s="2"/>
      <c r="F57" s="32"/>
      <c r="G57" s="3" t="s">
        <v>346</v>
      </c>
      <c r="M57" s="5"/>
      <c r="O57" s="2"/>
    </row>
    <row r="58" spans="2:15" x14ac:dyDescent="0.25">
      <c r="B58" s="3"/>
      <c r="C58" t="s">
        <v>297</v>
      </c>
      <c r="D58" s="13">
        <f>D54</f>
        <v>7.4999999999999997E-2</v>
      </c>
      <c r="E58" s="2"/>
      <c r="F58" s="32"/>
      <c r="G58" s="3"/>
      <c r="M58" s="5"/>
      <c r="O58" s="2"/>
    </row>
    <row r="59" spans="2:15" x14ac:dyDescent="0.25">
      <c r="B59" s="3"/>
      <c r="C59" t="s">
        <v>300</v>
      </c>
      <c r="D59" s="5">
        <f>D57*D58</f>
        <v>375000</v>
      </c>
      <c r="E59" s="2"/>
      <c r="F59" s="32"/>
      <c r="G59" s="3"/>
      <c r="M59" s="5"/>
      <c r="O59" s="2"/>
    </row>
    <row r="60" spans="2:15" x14ac:dyDescent="0.25">
      <c r="B60" s="3"/>
      <c r="E60" s="2"/>
      <c r="F60" s="32"/>
      <c r="G60" s="3"/>
      <c r="O60" s="2"/>
    </row>
    <row r="61" spans="2:15" x14ac:dyDescent="0.25">
      <c r="B61" s="3"/>
      <c r="C61" s="15" t="s">
        <v>221</v>
      </c>
      <c r="D61" s="16">
        <f>D59-D55</f>
        <v>318750</v>
      </c>
      <c r="E61" s="2"/>
      <c r="F61" s="32"/>
      <c r="G61" s="3"/>
      <c r="O61" s="2"/>
    </row>
    <row r="62" spans="2:15" ht="3" customHeight="1" x14ac:dyDescent="0.25">
      <c r="B62" s="1"/>
      <c r="C62" s="19"/>
      <c r="D62" s="20"/>
      <c r="E62" s="4"/>
      <c r="F62" s="32"/>
      <c r="G62" s="3"/>
      <c r="O62" s="2"/>
    </row>
    <row r="63" spans="2:15" ht="3" customHeight="1" x14ac:dyDescent="0.25">
      <c r="D63" s="5"/>
      <c r="G63" s="39"/>
      <c r="O63" s="2"/>
    </row>
    <row r="64" spans="2:15" ht="3" customHeight="1" x14ac:dyDescent="0.25">
      <c r="B64" s="171"/>
      <c r="C64" s="168"/>
      <c r="D64" s="177"/>
      <c r="E64" s="172"/>
      <c r="G64" s="3"/>
      <c r="O64" s="2"/>
    </row>
    <row r="65" spans="2:15" x14ac:dyDescent="0.25">
      <c r="B65" s="3"/>
      <c r="C65" s="14" t="s">
        <v>301</v>
      </c>
      <c r="D65" s="14"/>
      <c r="E65" s="2"/>
      <c r="G65" s="3"/>
      <c r="O65" s="2"/>
    </row>
    <row r="66" spans="2:15" x14ac:dyDescent="0.25">
      <c r="B66" s="3"/>
      <c r="C66" t="s">
        <v>302</v>
      </c>
      <c r="D66" s="5">
        <f>D16</f>
        <v>200000000</v>
      </c>
      <c r="E66" s="2"/>
      <c r="F66" s="32"/>
      <c r="G66" s="38"/>
      <c r="H66" s="16"/>
      <c r="O66" s="2"/>
    </row>
    <row r="67" spans="2:15" x14ac:dyDescent="0.25">
      <c r="B67" s="3"/>
      <c r="C67" t="s">
        <v>303</v>
      </c>
      <c r="D67" s="9">
        <v>5.2499999999999998E-2</v>
      </c>
      <c r="E67" s="2"/>
      <c r="F67" s="32"/>
      <c r="G67" s="42" t="s">
        <v>347</v>
      </c>
      <c r="H67" s="7"/>
      <c r="I67" s="19"/>
      <c r="J67" s="19"/>
      <c r="K67" s="19"/>
      <c r="L67" s="19"/>
      <c r="M67" s="19"/>
      <c r="N67" s="19"/>
      <c r="O67" s="4"/>
    </row>
    <row r="68" spans="2:15" x14ac:dyDescent="0.25">
      <c r="B68" s="3"/>
      <c r="C68" t="s">
        <v>304</v>
      </c>
      <c r="D68" s="5">
        <f>D66*(1+D67)</f>
        <v>210500000</v>
      </c>
      <c r="E68" s="2"/>
      <c r="F68" s="32"/>
      <c r="G68" s="15"/>
      <c r="H68" s="16"/>
    </row>
    <row r="69" spans="2:15" x14ac:dyDescent="0.25">
      <c r="B69" s="3"/>
      <c r="C69" s="15" t="s">
        <v>305</v>
      </c>
      <c r="D69" s="16">
        <f>D68-D66</f>
        <v>10500000</v>
      </c>
      <c r="E69" s="2"/>
      <c r="F69" s="32"/>
      <c r="G69" s="15"/>
      <c r="H69" s="16"/>
    </row>
    <row r="70" spans="2:15" x14ac:dyDescent="0.25">
      <c r="B70" s="3"/>
      <c r="E70" s="2"/>
      <c r="F70" s="32"/>
      <c r="G70" s="15"/>
      <c r="H70" s="16"/>
    </row>
    <row r="71" spans="2:15" x14ac:dyDescent="0.25">
      <c r="B71" s="3"/>
      <c r="C71" s="17" t="s">
        <v>297</v>
      </c>
      <c r="D71" s="18">
        <f>D54</f>
        <v>7.4999999999999997E-2</v>
      </c>
      <c r="E71" s="2"/>
      <c r="F71" s="32"/>
      <c r="G71" s="15"/>
      <c r="H71" s="16"/>
    </row>
    <row r="72" spans="2:15" x14ac:dyDescent="0.25">
      <c r="B72" s="3"/>
      <c r="C72" s="15" t="s">
        <v>306</v>
      </c>
      <c r="D72" s="16">
        <f>D69*D71</f>
        <v>787500</v>
      </c>
      <c r="E72" s="2"/>
      <c r="F72" s="32"/>
      <c r="G72" s="15"/>
      <c r="H72" s="16"/>
    </row>
    <row r="73" spans="2:15" ht="1.7" customHeight="1" x14ac:dyDescent="0.25">
      <c r="B73" s="1"/>
      <c r="C73" s="6"/>
      <c r="D73" s="7"/>
      <c r="E73" s="4"/>
    </row>
    <row r="74" spans="2:15" ht="1.7" customHeight="1" x14ac:dyDescent="0.25">
      <c r="B74" s="171"/>
      <c r="C74" s="176"/>
      <c r="D74" s="170"/>
      <c r="E74" s="172"/>
    </row>
    <row r="75" spans="2:15" ht="3" customHeight="1" x14ac:dyDescent="0.25">
      <c r="B75" s="171"/>
      <c r="C75" s="176"/>
      <c r="D75" s="170"/>
      <c r="E75" s="172"/>
    </row>
    <row r="76" spans="2:15" x14ac:dyDescent="0.25">
      <c r="B76" s="3"/>
      <c r="C76" s="14" t="s">
        <v>307</v>
      </c>
      <c r="D76" s="14"/>
      <c r="E76" s="2"/>
      <c r="G76" s="173" t="s">
        <v>308</v>
      </c>
      <c r="H76" s="174"/>
      <c r="I76" s="174"/>
      <c r="J76" s="174"/>
      <c r="K76" s="174"/>
      <c r="L76" s="174"/>
      <c r="M76" s="174"/>
      <c r="N76" s="174"/>
      <c r="O76" s="175"/>
    </row>
    <row r="77" spans="2:15" x14ac:dyDescent="0.25">
      <c r="B77" s="3"/>
      <c r="C77" t="s">
        <v>309</v>
      </c>
      <c r="D77" s="21" t="s">
        <v>310</v>
      </c>
      <c r="E77" s="2"/>
      <c r="G77" s="3" t="s">
        <v>311</v>
      </c>
      <c r="O77" s="2"/>
    </row>
    <row r="78" spans="2:15" x14ac:dyDescent="0.25">
      <c r="B78" s="3"/>
      <c r="C78" t="s">
        <v>312</v>
      </c>
      <c r="D78" s="5">
        <f>D12</f>
        <v>5000000</v>
      </c>
      <c r="E78" s="2"/>
      <c r="G78" s="3" t="s">
        <v>313</v>
      </c>
      <c r="O78" s="2"/>
    </row>
    <row r="79" spans="2:15" x14ac:dyDescent="0.25">
      <c r="B79" s="3"/>
      <c r="C79" s="15" t="s">
        <v>314</v>
      </c>
      <c r="E79" s="2"/>
      <c r="G79" s="3" t="s">
        <v>315</v>
      </c>
      <c r="O79" s="2"/>
    </row>
    <row r="80" spans="2:15" x14ac:dyDescent="0.25">
      <c r="B80" s="3"/>
      <c r="C80" s="12" t="s">
        <v>316</v>
      </c>
      <c r="D80" s="22" t="s">
        <v>317</v>
      </c>
      <c r="E80" s="2"/>
      <c r="G80" s="3" t="s">
        <v>318</v>
      </c>
      <c r="O80" s="2"/>
    </row>
    <row r="81" spans="2:15" x14ac:dyDescent="0.25">
      <c r="B81" s="3"/>
      <c r="C81" s="102"/>
      <c r="D81" s="103"/>
      <c r="E81" s="2"/>
      <c r="G81" s="3" t="s">
        <v>319</v>
      </c>
      <c r="O81" s="2"/>
    </row>
    <row r="82" spans="2:15" x14ac:dyDescent="0.25">
      <c r="B82" s="3"/>
      <c r="C82" s="102"/>
      <c r="D82" s="103"/>
      <c r="E82" s="2"/>
      <c r="G82" s="1" t="s">
        <v>320</v>
      </c>
      <c r="H82" s="19"/>
      <c r="I82" s="19"/>
      <c r="J82" s="19"/>
      <c r="K82" s="19"/>
      <c r="L82" s="19"/>
      <c r="M82" s="19"/>
      <c r="N82" s="19"/>
      <c r="O82" s="4"/>
    </row>
    <row r="83" spans="2:15" x14ac:dyDescent="0.25">
      <c r="B83" s="3"/>
      <c r="C83" s="102"/>
      <c r="D83" s="103"/>
      <c r="E83" s="2"/>
    </row>
    <row r="84" spans="2:15" x14ac:dyDescent="0.25">
      <c r="B84" s="3"/>
      <c r="C84" s="15" t="s">
        <v>321</v>
      </c>
      <c r="D84" s="23">
        <f>SUM(D81:D83)</f>
        <v>0</v>
      </c>
      <c r="E84" s="2"/>
    </row>
    <row r="85" spans="2:15" ht="3" customHeight="1" x14ac:dyDescent="0.25">
      <c r="B85" s="1"/>
      <c r="C85" s="19"/>
      <c r="D85" s="19"/>
      <c r="E85" s="4"/>
    </row>
    <row r="86" spans="2:15" ht="3" customHeight="1" x14ac:dyDescent="0.25"/>
    <row r="87" spans="2:15" ht="3" customHeight="1" x14ac:dyDescent="0.25"/>
    <row r="88" spans="2:15" x14ac:dyDescent="0.25">
      <c r="B88" s="171"/>
      <c r="C88" s="14" t="s">
        <v>323</v>
      </c>
      <c r="D88" s="14"/>
      <c r="E88" s="172"/>
    </row>
    <row r="89" spans="2:15" x14ac:dyDescent="0.25">
      <c r="B89" s="3"/>
      <c r="C89" s="24" t="s">
        <v>37</v>
      </c>
      <c r="E89" s="2"/>
    </row>
    <row r="90" spans="2:15" x14ac:dyDescent="0.25">
      <c r="B90" s="3"/>
      <c r="C90" s="24" t="s">
        <v>36</v>
      </c>
      <c r="E90" s="2"/>
    </row>
    <row r="91" spans="2:15" x14ac:dyDescent="0.25">
      <c r="B91" s="3"/>
      <c r="C91" s="24" t="s">
        <v>35</v>
      </c>
      <c r="E91" s="2"/>
    </row>
    <row r="92" spans="2:15" x14ac:dyDescent="0.25">
      <c r="B92" s="3"/>
      <c r="C92" s="24" t="s">
        <v>34</v>
      </c>
      <c r="E92" s="2"/>
    </row>
    <row r="93" spans="2:15" x14ac:dyDescent="0.25">
      <c r="B93" s="3"/>
      <c r="C93" s="24" t="s">
        <v>38</v>
      </c>
      <c r="E93" s="2"/>
    </row>
    <row r="94" spans="2:15" x14ac:dyDescent="0.25">
      <c r="B94" s="3"/>
      <c r="C94" s="24" t="s">
        <v>39</v>
      </c>
      <c r="E94" s="2"/>
    </row>
    <row r="95" spans="2:15" x14ac:dyDescent="0.25">
      <c r="B95" s="3"/>
      <c r="C95" s="24" t="s">
        <v>40</v>
      </c>
      <c r="E95" s="2"/>
    </row>
    <row r="96" spans="2:15" x14ac:dyDescent="0.25">
      <c r="B96" s="3"/>
      <c r="C96" s="24" t="s">
        <v>41</v>
      </c>
      <c r="E96" s="2"/>
    </row>
    <row r="97" spans="2:5" x14ac:dyDescent="0.25">
      <c r="B97" s="3"/>
      <c r="C97" s="24" t="s">
        <v>42</v>
      </c>
      <c r="E97" s="2"/>
    </row>
    <row r="98" spans="2:5" x14ac:dyDescent="0.25">
      <c r="B98" s="3"/>
      <c r="C98" s="24" t="s">
        <v>43</v>
      </c>
      <c r="E98" s="2"/>
    </row>
    <row r="99" spans="2:5" x14ac:dyDescent="0.25">
      <c r="B99" s="3"/>
      <c r="C99" s="24" t="s">
        <v>44</v>
      </c>
      <c r="E99" s="2"/>
    </row>
    <row r="100" spans="2:5" x14ac:dyDescent="0.25">
      <c r="B100" s="3"/>
      <c r="C100" s="24" t="s">
        <v>45</v>
      </c>
      <c r="E100" s="2"/>
    </row>
    <row r="101" spans="2:5" x14ac:dyDescent="0.25">
      <c r="B101" s="3"/>
      <c r="C101" s="24" t="s">
        <v>46</v>
      </c>
      <c r="E101" s="2"/>
    </row>
    <row r="102" spans="2:5" x14ac:dyDescent="0.25">
      <c r="B102" s="3"/>
      <c r="C102" s="24" t="s">
        <v>47</v>
      </c>
      <c r="E102" s="2"/>
    </row>
    <row r="103" spans="2:5" x14ac:dyDescent="0.25">
      <c r="B103" s="3"/>
      <c r="C103" s="24" t="s">
        <v>48</v>
      </c>
      <c r="E103" s="2"/>
    </row>
    <row r="104" spans="2:5" x14ac:dyDescent="0.25">
      <c r="B104" s="3"/>
      <c r="C104" s="24" t="s">
        <v>49</v>
      </c>
      <c r="E104" s="2"/>
    </row>
    <row r="105" spans="2:5" x14ac:dyDescent="0.25">
      <c r="B105" s="3"/>
      <c r="C105" s="24"/>
      <c r="E105" s="2"/>
    </row>
    <row r="106" spans="2:5" x14ac:dyDescent="0.25">
      <c r="B106" s="3"/>
      <c r="C106" s="24"/>
      <c r="E106" s="2"/>
    </row>
    <row r="107" spans="2:5" x14ac:dyDescent="0.25">
      <c r="B107" s="3"/>
      <c r="C107" s="24"/>
      <c r="E107" s="2"/>
    </row>
    <row r="108" spans="2:5" x14ac:dyDescent="0.25">
      <c r="B108" s="3"/>
      <c r="C108" s="24"/>
      <c r="E108" s="2"/>
    </row>
    <row r="109" spans="2:5" x14ac:dyDescent="0.25">
      <c r="B109" s="3"/>
      <c r="C109" s="24"/>
      <c r="E109" s="2"/>
    </row>
    <row r="110" spans="2:5" x14ac:dyDescent="0.25">
      <c r="B110" s="3"/>
      <c r="C110" s="24"/>
      <c r="E110" s="2"/>
    </row>
    <row r="111" spans="2:5" x14ac:dyDescent="0.25">
      <c r="B111" s="3"/>
      <c r="C111" s="24"/>
      <c r="E111" s="2"/>
    </row>
    <row r="112" spans="2:5" x14ac:dyDescent="0.25">
      <c r="B112" s="3"/>
      <c r="C112" s="24"/>
      <c r="E112" s="2"/>
    </row>
    <row r="113" spans="2:5" ht="3" customHeight="1" x14ac:dyDescent="0.25">
      <c r="B113" s="1"/>
      <c r="C113" s="19"/>
      <c r="D113" s="19"/>
      <c r="E113" s="4"/>
    </row>
  </sheetData>
  <dataValidations count="1">
    <dataValidation type="whole" allowBlank="1" showInputMessage="1" showErrorMessage="1" sqref="D81:D83" xr:uid="{ECE6AD3E-EF87-4422-B6A7-165F936B770B}">
      <formula1>0</formula1>
      <formula2>5</formula2>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20BE6-EF38-448D-9F6A-971334EC7D61}">
  <sheetPr codeName="Sheet8"/>
  <dimension ref="A1:O106"/>
  <sheetViews>
    <sheetView workbookViewId="0">
      <selection activeCell="D16" sqref="D16"/>
    </sheetView>
  </sheetViews>
  <sheetFormatPr defaultRowHeight="15" x14ac:dyDescent="0.25"/>
  <cols>
    <col min="1" max="2" width="0.42578125" customWidth="1"/>
    <col min="3" max="3" width="39.85546875" bestFit="1" customWidth="1"/>
    <col min="4" max="4" width="21.5703125" customWidth="1"/>
    <col min="5" max="5" width="0.42578125" customWidth="1"/>
    <col min="6" max="6" width="5.5703125" customWidth="1"/>
    <col min="7" max="7" width="118.85546875" customWidth="1"/>
    <col min="8" max="8" width="5.42578125" customWidth="1"/>
    <col min="13" max="13" width="3.85546875" customWidth="1"/>
  </cols>
  <sheetData>
    <row r="1" spans="2:15" ht="63" customHeight="1" x14ac:dyDescent="0.55000000000000004">
      <c r="C1" s="28" t="s">
        <v>258</v>
      </c>
      <c r="G1" s="47" t="s">
        <v>348</v>
      </c>
    </row>
    <row r="2" spans="2:15" ht="48.6" customHeight="1" x14ac:dyDescent="0.25">
      <c r="G2" s="45" t="s">
        <v>349</v>
      </c>
    </row>
    <row r="3" spans="2:15" ht="3" customHeight="1" x14ac:dyDescent="0.25">
      <c r="B3" s="171"/>
      <c r="C3" s="168"/>
      <c r="D3" s="168"/>
      <c r="E3" s="172"/>
    </row>
    <row r="4" spans="2:15" x14ac:dyDescent="0.25">
      <c r="B4" s="3"/>
      <c r="C4" s="14" t="s">
        <v>67</v>
      </c>
      <c r="D4" s="14"/>
      <c r="E4" s="2"/>
      <c r="G4" s="173" t="s">
        <v>350</v>
      </c>
      <c r="H4" s="174"/>
      <c r="I4" s="174"/>
      <c r="J4" s="174"/>
      <c r="K4" s="174"/>
      <c r="L4" s="174"/>
      <c r="M4" s="175"/>
    </row>
    <row r="5" spans="2:15" x14ac:dyDescent="0.25">
      <c r="B5" s="3"/>
      <c r="C5" t="s">
        <v>260</v>
      </c>
      <c r="D5" s="8">
        <v>16000000</v>
      </c>
      <c r="E5" s="2"/>
      <c r="F5" s="32"/>
      <c r="G5" s="35" t="s">
        <v>351</v>
      </c>
      <c r="H5" s="33"/>
      <c r="I5" s="33"/>
      <c r="J5" s="33"/>
      <c r="K5" s="33"/>
      <c r="L5" s="33"/>
      <c r="M5" s="36"/>
      <c r="N5" s="33"/>
      <c r="O5" s="33"/>
    </row>
    <row r="6" spans="2:15" x14ac:dyDescent="0.25">
      <c r="B6" s="3"/>
      <c r="C6" t="s">
        <v>262</v>
      </c>
      <c r="D6" s="8">
        <v>750000</v>
      </c>
      <c r="E6" s="2"/>
      <c r="F6" s="32"/>
      <c r="G6" s="3" t="s">
        <v>352</v>
      </c>
      <c r="M6" s="2"/>
    </row>
    <row r="7" spans="2:15" x14ac:dyDescent="0.25">
      <c r="B7" s="3"/>
      <c r="C7" t="s">
        <v>353</v>
      </c>
      <c r="D7" s="9">
        <v>0.03</v>
      </c>
      <c r="E7" s="2"/>
      <c r="F7" s="32"/>
      <c r="G7" s="3" t="s">
        <v>354</v>
      </c>
      <c r="M7" s="2"/>
    </row>
    <row r="8" spans="2:15" x14ac:dyDescent="0.25">
      <c r="B8" s="3"/>
      <c r="C8" t="s">
        <v>355</v>
      </c>
      <c r="D8" s="9">
        <v>7.4999999999999997E-2</v>
      </c>
      <c r="E8" s="2"/>
      <c r="F8" s="32"/>
      <c r="G8" s="3" t="s">
        <v>356</v>
      </c>
      <c r="M8" s="2"/>
    </row>
    <row r="9" spans="2:15" x14ac:dyDescent="0.25">
      <c r="B9" s="3"/>
      <c r="C9" t="s">
        <v>266</v>
      </c>
      <c r="D9" s="8">
        <v>30000000</v>
      </c>
      <c r="E9" s="2"/>
      <c r="F9" s="32"/>
      <c r="G9" s="3" t="s">
        <v>357</v>
      </c>
      <c r="M9" s="2"/>
    </row>
    <row r="10" spans="2:15" x14ac:dyDescent="0.25">
      <c r="B10" s="3"/>
      <c r="C10" t="s">
        <v>358</v>
      </c>
      <c r="D10" s="11">
        <v>1000</v>
      </c>
      <c r="E10" s="2"/>
      <c r="F10" s="32"/>
      <c r="G10" s="3" t="s">
        <v>359</v>
      </c>
      <c r="M10" s="2"/>
    </row>
    <row r="11" spans="2:15" ht="3" customHeight="1" x14ac:dyDescent="0.25">
      <c r="B11" s="1"/>
      <c r="C11" s="19"/>
      <c r="D11" s="19"/>
      <c r="E11" s="4"/>
      <c r="G11" s="3"/>
      <c r="M11" s="2"/>
    </row>
    <row r="12" spans="2:15" ht="3" customHeight="1" x14ac:dyDescent="0.25">
      <c r="B12" s="3"/>
      <c r="E12" s="2"/>
      <c r="G12" s="3"/>
      <c r="M12" s="2"/>
    </row>
    <row r="13" spans="2:15" ht="3" customHeight="1" x14ac:dyDescent="0.25">
      <c r="B13" s="171"/>
      <c r="C13" s="168"/>
      <c r="D13" s="168"/>
      <c r="E13" s="172"/>
      <c r="G13" s="3" t="s">
        <v>336</v>
      </c>
      <c r="M13" s="2"/>
    </row>
    <row r="14" spans="2:15" x14ac:dyDescent="0.25">
      <c r="B14" s="3"/>
      <c r="C14" s="14" t="s">
        <v>268</v>
      </c>
      <c r="D14" s="14"/>
      <c r="E14" s="2"/>
      <c r="G14" s="3"/>
      <c r="M14" s="2"/>
    </row>
    <row r="15" spans="2:15" x14ac:dyDescent="0.25">
      <c r="B15" s="3"/>
      <c r="C15" t="s">
        <v>360</v>
      </c>
      <c r="D15" s="29">
        <v>15</v>
      </c>
      <c r="E15" s="2"/>
      <c r="F15" s="32"/>
      <c r="G15" s="3" t="s">
        <v>361</v>
      </c>
      <c r="M15" s="2"/>
    </row>
    <row r="16" spans="2:15" x14ac:dyDescent="0.25">
      <c r="B16" s="3"/>
      <c r="C16" t="s">
        <v>271</v>
      </c>
      <c r="D16" s="8">
        <v>50000</v>
      </c>
      <c r="E16" s="2"/>
      <c r="F16" s="32"/>
      <c r="G16" s="3" t="s">
        <v>362</v>
      </c>
      <c r="M16" s="2"/>
    </row>
    <row r="17" spans="1:13" x14ac:dyDescent="0.25">
      <c r="B17" s="3"/>
      <c r="C17" t="s">
        <v>134</v>
      </c>
      <c r="D17" s="29">
        <v>2</v>
      </c>
      <c r="E17" s="2"/>
      <c r="F17" s="32"/>
      <c r="G17" s="3" t="s">
        <v>363</v>
      </c>
      <c r="M17" s="37"/>
    </row>
    <row r="18" spans="1:13" x14ac:dyDescent="0.25">
      <c r="B18" s="3"/>
      <c r="C18" t="s">
        <v>278</v>
      </c>
      <c r="D18" s="8">
        <v>45000</v>
      </c>
      <c r="E18" s="2"/>
      <c r="F18" s="32"/>
      <c r="G18" s="3" t="s">
        <v>364</v>
      </c>
      <c r="M18" s="37"/>
    </row>
    <row r="19" spans="1:13" x14ac:dyDescent="0.25">
      <c r="B19" s="3" t="s">
        <v>279</v>
      </c>
      <c r="C19" s="15" t="s">
        <v>280</v>
      </c>
      <c r="D19" s="30">
        <f>D15-D17</f>
        <v>13</v>
      </c>
      <c r="E19" s="2"/>
      <c r="F19" s="32"/>
      <c r="G19" s="40" t="s">
        <v>365</v>
      </c>
      <c r="M19" s="37"/>
    </row>
    <row r="20" spans="1:13" x14ac:dyDescent="0.25">
      <c r="B20" s="3"/>
      <c r="C20" s="15" t="s">
        <v>281</v>
      </c>
      <c r="D20" s="16">
        <f>PRODUCT(D15:D16)-PRODUCT(D17:D18)</f>
        <v>660000</v>
      </c>
      <c r="E20" s="2"/>
      <c r="F20" s="32"/>
      <c r="G20" s="40" t="s">
        <v>366</v>
      </c>
      <c r="M20" s="37"/>
    </row>
    <row r="21" spans="1:13" x14ac:dyDescent="0.25">
      <c r="B21" s="3"/>
      <c r="C21" t="s">
        <v>275</v>
      </c>
      <c r="D21" s="9">
        <v>0.15</v>
      </c>
      <c r="E21" s="2"/>
      <c r="F21" s="32"/>
      <c r="G21" s="3" t="s">
        <v>367</v>
      </c>
      <c r="M21" s="37"/>
    </row>
    <row r="22" spans="1:13" x14ac:dyDescent="0.25">
      <c r="B22" s="3"/>
      <c r="C22" s="15" t="s">
        <v>276</v>
      </c>
      <c r="D22" s="16">
        <f>D20*D21</f>
        <v>99000</v>
      </c>
      <c r="E22" s="2"/>
      <c r="F22" s="32"/>
      <c r="G22" s="40" t="s">
        <v>368</v>
      </c>
      <c r="M22" s="37"/>
    </row>
    <row r="23" spans="1:13" ht="3" customHeight="1" x14ac:dyDescent="0.25">
      <c r="B23" s="1"/>
      <c r="C23" s="6"/>
      <c r="D23" s="7"/>
      <c r="E23" s="4"/>
      <c r="G23" s="38"/>
      <c r="H23" s="16"/>
      <c r="M23" s="2"/>
    </row>
    <row r="24" spans="1:13" ht="3" customHeight="1" x14ac:dyDescent="0.25">
      <c r="B24" s="3"/>
      <c r="C24" s="15"/>
      <c r="D24" s="16"/>
      <c r="E24" s="2"/>
      <c r="G24" s="38"/>
      <c r="H24" s="16"/>
      <c r="M24" s="2"/>
    </row>
    <row r="25" spans="1:13" x14ac:dyDescent="0.25">
      <c r="B25" s="3"/>
      <c r="C25" s="14" t="s">
        <v>282</v>
      </c>
      <c r="D25" s="14"/>
      <c r="E25" s="2"/>
      <c r="G25" s="38" t="s">
        <v>369</v>
      </c>
      <c r="H25" s="16"/>
      <c r="M25" s="2"/>
    </row>
    <row r="26" spans="1:13" x14ac:dyDescent="0.25">
      <c r="B26" s="3"/>
      <c r="C26" t="s">
        <v>370</v>
      </c>
      <c r="D26" s="10">
        <f>D10</f>
        <v>1000</v>
      </c>
      <c r="E26" s="2"/>
      <c r="F26" s="32"/>
      <c r="G26" s="40" t="s">
        <v>371</v>
      </c>
      <c r="H26" s="16"/>
      <c r="M26" s="2"/>
    </row>
    <row r="27" spans="1:13" x14ac:dyDescent="0.25">
      <c r="B27" s="3"/>
      <c r="C27" t="s">
        <v>284</v>
      </c>
      <c r="D27" s="9">
        <v>6</v>
      </c>
      <c r="E27" s="2"/>
      <c r="F27" s="32"/>
      <c r="G27" s="3" t="s">
        <v>372</v>
      </c>
      <c r="H27" s="16"/>
      <c r="M27" s="2"/>
    </row>
    <row r="28" spans="1:13" x14ac:dyDescent="0.25">
      <c r="B28" s="3"/>
      <c r="C28" t="s">
        <v>373</v>
      </c>
      <c r="D28" s="10">
        <f>D26*D27</f>
        <v>6000</v>
      </c>
      <c r="E28" s="2"/>
      <c r="F28" s="32"/>
      <c r="G28" s="40" t="s">
        <v>374</v>
      </c>
      <c r="H28" s="16"/>
      <c r="M28" s="2"/>
    </row>
    <row r="29" spans="1:13" x14ac:dyDescent="0.25">
      <c r="B29" s="3"/>
      <c r="C29" t="s">
        <v>375</v>
      </c>
      <c r="D29" s="8">
        <v>7.5</v>
      </c>
      <c r="E29" s="2"/>
      <c r="F29" s="32"/>
      <c r="G29" s="3" t="s">
        <v>376</v>
      </c>
      <c r="M29" s="2"/>
    </row>
    <row r="30" spans="1:13" x14ac:dyDescent="0.25">
      <c r="B30" s="3"/>
      <c r="C30" s="15" t="s">
        <v>287</v>
      </c>
      <c r="D30" s="16">
        <f>D28*D29</f>
        <v>45000</v>
      </c>
      <c r="E30" s="2"/>
      <c r="F30" s="32"/>
      <c r="G30" s="40" t="s">
        <v>377</v>
      </c>
      <c r="M30" s="2"/>
    </row>
    <row r="31" spans="1:13" ht="3" customHeight="1" x14ac:dyDescent="0.25">
      <c r="B31" s="1"/>
      <c r="C31" s="6"/>
      <c r="D31" s="7"/>
      <c r="E31" s="4"/>
      <c r="F31" s="32"/>
      <c r="G31" s="3"/>
      <c r="M31" s="2"/>
    </row>
    <row r="32" spans="1:13" ht="3" customHeight="1" x14ac:dyDescent="0.25">
      <c r="G32" s="3"/>
      <c r="M32" s="2"/>
    </row>
    <row r="33" spans="2:13" ht="3" customHeight="1" x14ac:dyDescent="0.25">
      <c r="B33" s="171"/>
      <c r="C33" s="168"/>
      <c r="D33" s="168"/>
      <c r="E33" s="172"/>
      <c r="G33" s="3"/>
      <c r="M33" s="2"/>
    </row>
    <row r="34" spans="2:13" x14ac:dyDescent="0.25">
      <c r="B34" s="3"/>
      <c r="C34" s="14" t="s">
        <v>158</v>
      </c>
      <c r="D34" s="14"/>
      <c r="E34" s="2"/>
      <c r="G34" s="38" t="s">
        <v>369</v>
      </c>
      <c r="M34" s="2"/>
    </row>
    <row r="35" spans="2:13" x14ac:dyDescent="0.25">
      <c r="B35" s="3"/>
      <c r="C35" t="s">
        <v>288</v>
      </c>
      <c r="D35" s="8">
        <v>0</v>
      </c>
      <c r="E35" s="2"/>
      <c r="F35" s="32"/>
      <c r="G35" s="3" t="s">
        <v>378</v>
      </c>
      <c r="M35" s="2"/>
    </row>
    <row r="36" spans="2:13" x14ac:dyDescent="0.25">
      <c r="B36" s="3"/>
      <c r="C36" t="s">
        <v>289</v>
      </c>
      <c r="D36" s="8">
        <v>1250000</v>
      </c>
      <c r="E36" s="2"/>
      <c r="F36" s="32"/>
      <c r="G36" s="3" t="s">
        <v>379</v>
      </c>
      <c r="M36" s="2"/>
    </row>
    <row r="37" spans="2:13" x14ac:dyDescent="0.25">
      <c r="B37" s="3"/>
      <c r="C37" t="s">
        <v>276</v>
      </c>
      <c r="D37" s="5">
        <f>D22</f>
        <v>99000</v>
      </c>
      <c r="E37" s="2"/>
      <c r="F37" s="32"/>
      <c r="G37" s="40" t="s">
        <v>380</v>
      </c>
      <c r="M37" s="37"/>
    </row>
    <row r="38" spans="2:13" x14ac:dyDescent="0.25">
      <c r="B38" s="3"/>
      <c r="C38" t="s">
        <v>292</v>
      </c>
      <c r="D38" s="5">
        <f>D30</f>
        <v>45000</v>
      </c>
      <c r="E38" s="2"/>
      <c r="F38" s="32"/>
      <c r="G38" s="40" t="s">
        <v>381</v>
      </c>
      <c r="M38" s="37"/>
    </row>
    <row r="39" spans="2:13" x14ac:dyDescent="0.25">
      <c r="B39" s="3"/>
      <c r="C39" s="15" t="s">
        <v>293</v>
      </c>
      <c r="D39" s="16">
        <f>D36-D35+D37+D38</f>
        <v>1394000</v>
      </c>
      <c r="E39" s="31"/>
      <c r="F39" s="32"/>
      <c r="G39" s="40" t="s">
        <v>382</v>
      </c>
      <c r="M39" s="37"/>
    </row>
    <row r="40" spans="2:13" x14ac:dyDescent="0.25">
      <c r="B40" s="3"/>
      <c r="C40" t="s">
        <v>294</v>
      </c>
      <c r="D40" s="13">
        <f>D7</f>
        <v>0.03</v>
      </c>
      <c r="E40" s="2"/>
      <c r="F40" s="32"/>
      <c r="G40" s="40" t="s">
        <v>383</v>
      </c>
      <c r="M40" s="37"/>
    </row>
    <row r="41" spans="2:13" x14ac:dyDescent="0.25">
      <c r="B41" s="3"/>
      <c r="C41" s="15" t="s">
        <v>295</v>
      </c>
      <c r="D41" s="16">
        <f>D39*D40</f>
        <v>41820</v>
      </c>
      <c r="E41" s="2"/>
      <c r="F41" s="32"/>
      <c r="G41" s="40" t="s">
        <v>384</v>
      </c>
      <c r="M41" s="37"/>
    </row>
    <row r="42" spans="2:13" ht="3" customHeight="1" x14ac:dyDescent="0.25">
      <c r="B42" s="1"/>
      <c r="C42" s="6"/>
      <c r="D42" s="7"/>
      <c r="E42" s="4"/>
      <c r="F42" s="32"/>
      <c r="G42" s="3"/>
      <c r="M42" s="37"/>
    </row>
    <row r="43" spans="2:13" ht="3" customHeight="1" x14ac:dyDescent="0.25">
      <c r="C43" s="15"/>
      <c r="D43" s="16"/>
      <c r="G43" s="3"/>
      <c r="M43" s="37"/>
    </row>
    <row r="44" spans="2:13" ht="3" customHeight="1" x14ac:dyDescent="0.25">
      <c r="B44" s="171"/>
      <c r="C44" s="176"/>
      <c r="D44" s="170"/>
      <c r="E44" s="172"/>
      <c r="G44" s="3"/>
      <c r="M44" s="37"/>
    </row>
    <row r="45" spans="2:13" x14ac:dyDescent="0.25">
      <c r="B45" s="3"/>
      <c r="C45" s="14" t="s">
        <v>169</v>
      </c>
      <c r="D45" s="14"/>
      <c r="E45" s="2"/>
      <c r="G45" s="3"/>
      <c r="M45" s="37"/>
    </row>
    <row r="46" spans="2:13" x14ac:dyDescent="0.25">
      <c r="B46" s="3"/>
      <c r="C46" t="s">
        <v>385</v>
      </c>
      <c r="D46" s="5">
        <f>D6</f>
        <v>750000</v>
      </c>
      <c r="E46" s="2"/>
      <c r="F46" s="32"/>
      <c r="G46" s="40" t="s">
        <v>386</v>
      </c>
      <c r="M46" s="37"/>
    </row>
    <row r="47" spans="2:13" x14ac:dyDescent="0.25">
      <c r="B47" s="3"/>
      <c r="C47" t="s">
        <v>297</v>
      </c>
      <c r="D47" s="13">
        <f>D8</f>
        <v>7.4999999999999997E-2</v>
      </c>
      <c r="E47" s="2"/>
      <c r="F47" s="32"/>
      <c r="G47" s="40" t="s">
        <v>387</v>
      </c>
      <c r="M47" s="37"/>
    </row>
    <row r="48" spans="2:13" x14ac:dyDescent="0.25">
      <c r="B48" s="3"/>
      <c r="C48" t="s">
        <v>298</v>
      </c>
      <c r="D48" s="5">
        <f>D46*D47</f>
        <v>56250</v>
      </c>
      <c r="E48" s="2"/>
      <c r="F48" s="32"/>
      <c r="G48" s="40" t="s">
        <v>388</v>
      </c>
      <c r="M48" s="37"/>
    </row>
    <row r="49" spans="1:13" x14ac:dyDescent="0.25">
      <c r="B49" s="3"/>
      <c r="D49" s="5"/>
      <c r="E49" s="2"/>
      <c r="F49" s="32"/>
      <c r="G49" s="3"/>
      <c r="M49" s="37"/>
    </row>
    <row r="50" spans="1:13" x14ac:dyDescent="0.25">
      <c r="B50" s="3"/>
      <c r="C50" t="s">
        <v>389</v>
      </c>
      <c r="D50" s="8">
        <v>5000000</v>
      </c>
      <c r="E50" s="2"/>
      <c r="F50" s="32"/>
      <c r="G50" s="3" t="s">
        <v>390</v>
      </c>
      <c r="M50" s="37"/>
    </row>
    <row r="51" spans="1:13" x14ac:dyDescent="0.25">
      <c r="B51" s="3"/>
      <c r="C51" t="s">
        <v>297</v>
      </c>
      <c r="D51" s="13">
        <f>D47</f>
        <v>7.4999999999999997E-2</v>
      </c>
      <c r="E51" s="2"/>
      <c r="F51" s="32"/>
      <c r="G51" s="40" t="s">
        <v>391</v>
      </c>
      <c r="M51" s="37"/>
    </row>
    <row r="52" spans="1:13" x14ac:dyDescent="0.25">
      <c r="B52" s="3"/>
      <c r="C52" t="s">
        <v>300</v>
      </c>
      <c r="D52" s="5">
        <f>D50*D51</f>
        <v>375000</v>
      </c>
      <c r="E52" s="2"/>
      <c r="F52" s="32"/>
      <c r="G52" s="40" t="s">
        <v>392</v>
      </c>
      <c r="M52" s="37"/>
    </row>
    <row r="53" spans="1:13" x14ac:dyDescent="0.25">
      <c r="B53" s="3"/>
      <c r="E53" s="2"/>
      <c r="F53" s="32"/>
      <c r="G53" s="3"/>
      <c r="M53" s="2"/>
    </row>
    <row r="54" spans="1:13" x14ac:dyDescent="0.25">
      <c r="B54" s="3"/>
      <c r="C54" s="15" t="s">
        <v>221</v>
      </c>
      <c r="D54" s="16">
        <f>D52-D48</f>
        <v>318750</v>
      </c>
      <c r="E54" s="2"/>
      <c r="F54" s="32"/>
      <c r="G54" s="40" t="s">
        <v>393</v>
      </c>
      <c r="M54" s="2"/>
    </row>
    <row r="55" spans="1:13" ht="3" customHeight="1" x14ac:dyDescent="0.25">
      <c r="B55" s="1"/>
      <c r="C55" s="19"/>
      <c r="D55" s="20"/>
      <c r="E55" s="4"/>
      <c r="F55" s="32"/>
      <c r="G55" s="3"/>
      <c r="M55" s="2"/>
    </row>
    <row r="56" spans="1:13" ht="3" customHeight="1" x14ac:dyDescent="0.25">
      <c r="D56" s="5"/>
      <c r="G56" s="39"/>
      <c r="M56" s="2"/>
    </row>
    <row r="57" spans="1:13" ht="3" customHeight="1" x14ac:dyDescent="0.25">
      <c r="B57" s="171"/>
      <c r="C57" s="168"/>
      <c r="D57" s="177"/>
      <c r="E57" s="172"/>
      <c r="G57" s="3"/>
      <c r="M57" s="2"/>
    </row>
    <row r="58" spans="1:13" x14ac:dyDescent="0.25">
      <c r="B58" s="3"/>
      <c r="C58" s="14" t="s">
        <v>301</v>
      </c>
      <c r="D58" s="14"/>
      <c r="E58" s="2"/>
      <c r="G58" s="3"/>
      <c r="M58" s="2"/>
    </row>
    <row r="59" spans="1:13" x14ac:dyDescent="0.25">
      <c r="B59" s="3"/>
      <c r="C59" t="s">
        <v>302</v>
      </c>
      <c r="D59" s="5">
        <f>D9</f>
        <v>30000000</v>
      </c>
      <c r="E59" s="2"/>
      <c r="F59" s="32"/>
      <c r="G59" s="40" t="s">
        <v>394</v>
      </c>
      <c r="H59" s="16"/>
      <c r="M59" s="2"/>
    </row>
    <row r="60" spans="1:13" x14ac:dyDescent="0.25">
      <c r="B60" s="3"/>
      <c r="C60" t="s">
        <v>303</v>
      </c>
      <c r="D60" s="9">
        <v>5.2499999999999998E-2</v>
      </c>
      <c r="E60" s="2"/>
      <c r="F60" s="32"/>
      <c r="G60" s="3" t="s">
        <v>395</v>
      </c>
      <c r="H60" s="16"/>
      <c r="M60" s="2"/>
    </row>
    <row r="61" spans="1:13" x14ac:dyDescent="0.25">
      <c r="B61" s="3"/>
      <c r="C61" t="s">
        <v>304</v>
      </c>
      <c r="D61" s="5">
        <f>D59*(1+D60)</f>
        <v>31575000</v>
      </c>
      <c r="E61" s="2"/>
      <c r="F61" s="32"/>
      <c r="G61" s="40" t="s">
        <v>396</v>
      </c>
      <c r="H61" s="16"/>
      <c r="M61" s="2"/>
    </row>
    <row r="62" spans="1:13" x14ac:dyDescent="0.25">
      <c r="B62" s="3"/>
      <c r="C62" s="15" t="s">
        <v>305</v>
      </c>
      <c r="D62" s="16">
        <f>D61-D59</f>
        <v>1575000</v>
      </c>
      <c r="E62" s="2"/>
      <c r="F62" s="32"/>
      <c r="G62" s="40" t="s">
        <v>397</v>
      </c>
      <c r="H62" s="16"/>
      <c r="M62" s="2"/>
    </row>
    <row r="63" spans="1:13" x14ac:dyDescent="0.25">
      <c r="B63" s="3"/>
      <c r="E63" s="2"/>
      <c r="F63" s="32"/>
      <c r="G63" s="3"/>
      <c r="H63" s="16"/>
      <c r="M63" s="2"/>
    </row>
    <row r="64" spans="1:13" x14ac:dyDescent="0.25">
      <c r="B64" s="3"/>
      <c r="C64" s="17" t="s">
        <v>297</v>
      </c>
      <c r="D64" s="18">
        <f>D47</f>
        <v>7.4999999999999997E-2</v>
      </c>
      <c r="E64" s="2"/>
      <c r="F64" s="32"/>
      <c r="G64" s="40" t="s">
        <v>391</v>
      </c>
      <c r="H64" s="16"/>
      <c r="M64" s="2"/>
    </row>
    <row r="65" spans="2:15" x14ac:dyDescent="0.25">
      <c r="B65" s="3"/>
      <c r="C65" s="15" t="s">
        <v>306</v>
      </c>
      <c r="D65" s="16">
        <f>D62*D64</f>
        <v>118125</v>
      </c>
      <c r="E65" s="2"/>
      <c r="F65" s="32"/>
      <c r="G65" s="41" t="s">
        <v>398</v>
      </c>
      <c r="H65" s="7"/>
      <c r="I65" s="19"/>
      <c r="J65" s="19"/>
      <c r="K65" s="19"/>
      <c r="L65" s="19"/>
      <c r="M65" s="4"/>
    </row>
    <row r="66" spans="2:15" ht="1.7" customHeight="1" x14ac:dyDescent="0.25">
      <c r="B66" s="1"/>
      <c r="C66" s="6"/>
      <c r="D66" s="7"/>
      <c r="E66" s="4"/>
    </row>
    <row r="67" spans="2:15" ht="1.7" customHeight="1" x14ac:dyDescent="0.25">
      <c r="B67" s="171"/>
      <c r="C67" s="176"/>
      <c r="D67" s="170"/>
      <c r="E67" s="172"/>
    </row>
    <row r="68" spans="2:15" ht="3" customHeight="1" x14ac:dyDescent="0.25">
      <c r="B68" s="171"/>
      <c r="C68" s="176"/>
      <c r="D68" s="170"/>
      <c r="E68" s="172"/>
    </row>
    <row r="69" spans="2:15" x14ac:dyDescent="0.25">
      <c r="B69" s="3"/>
      <c r="C69" s="14" t="s">
        <v>307</v>
      </c>
      <c r="D69" s="14"/>
      <c r="E69" s="2"/>
      <c r="G69" s="173" t="s">
        <v>308</v>
      </c>
      <c r="H69" s="174"/>
      <c r="I69" s="174"/>
      <c r="J69" s="174"/>
      <c r="K69" s="174"/>
      <c r="L69" s="174"/>
      <c r="M69" s="174"/>
      <c r="N69" s="174"/>
      <c r="O69" s="175"/>
    </row>
    <row r="70" spans="2:15" x14ac:dyDescent="0.25">
      <c r="B70" s="3"/>
      <c r="C70" t="s">
        <v>309</v>
      </c>
      <c r="D70" s="21" t="s">
        <v>34</v>
      </c>
      <c r="E70" s="2"/>
      <c r="G70" s="3" t="s">
        <v>311</v>
      </c>
      <c r="O70" s="2"/>
    </row>
    <row r="71" spans="2:15" x14ac:dyDescent="0.25">
      <c r="B71" s="3"/>
      <c r="C71" t="s">
        <v>312</v>
      </c>
      <c r="D71" s="5">
        <f>D5</f>
        <v>16000000</v>
      </c>
      <c r="E71" s="2"/>
      <c r="G71" s="3" t="s">
        <v>313</v>
      </c>
      <c r="O71" s="2"/>
    </row>
    <row r="72" spans="2:15" x14ac:dyDescent="0.25">
      <c r="B72" s="3"/>
      <c r="C72" s="15" t="s">
        <v>314</v>
      </c>
      <c r="E72" s="2"/>
      <c r="G72" s="3" t="s">
        <v>315</v>
      </c>
      <c r="O72" s="2"/>
    </row>
    <row r="73" spans="2:15" x14ac:dyDescent="0.25">
      <c r="B73" s="3"/>
      <c r="C73" s="12" t="s">
        <v>316</v>
      </c>
      <c r="D73" s="22" t="s">
        <v>317</v>
      </c>
      <c r="E73" s="2"/>
      <c r="G73" s="3" t="s">
        <v>318</v>
      </c>
      <c r="O73" s="2"/>
    </row>
    <row r="74" spans="2:15" x14ac:dyDescent="0.25">
      <c r="B74" s="3"/>
      <c r="C74" s="102"/>
      <c r="D74" s="103"/>
      <c r="E74" s="2"/>
      <c r="G74" s="3" t="s">
        <v>319</v>
      </c>
      <c r="O74" s="2"/>
    </row>
    <row r="75" spans="2:15" x14ac:dyDescent="0.25">
      <c r="B75" s="3"/>
      <c r="C75" s="102"/>
      <c r="D75" s="103"/>
      <c r="E75" s="2"/>
      <c r="G75" s="1" t="s">
        <v>320</v>
      </c>
      <c r="H75" s="19"/>
      <c r="I75" s="19"/>
      <c r="J75" s="19"/>
      <c r="K75" s="19"/>
      <c r="L75" s="19"/>
      <c r="M75" s="19"/>
      <c r="N75" s="19"/>
      <c r="O75" s="4"/>
    </row>
    <row r="76" spans="2:15" x14ac:dyDescent="0.25">
      <c r="B76" s="3"/>
      <c r="C76" s="102"/>
      <c r="D76" s="103"/>
      <c r="E76" s="2"/>
    </row>
    <row r="77" spans="2:15" x14ac:dyDescent="0.25">
      <c r="B77" s="3"/>
      <c r="C77" s="15" t="s">
        <v>321</v>
      </c>
      <c r="D77" s="23">
        <f>SUM(D74:D76)</f>
        <v>0</v>
      </c>
      <c r="E77" s="2"/>
      <c r="G77" s="45" t="s">
        <v>399</v>
      </c>
    </row>
    <row r="78" spans="2:15" ht="3" customHeight="1" x14ac:dyDescent="0.25">
      <c r="B78" s="1"/>
      <c r="C78" s="19"/>
      <c r="D78" s="19"/>
      <c r="E78" s="4"/>
    </row>
    <row r="79" spans="2:15" ht="3" customHeight="1" x14ac:dyDescent="0.25"/>
    <row r="80" spans="2:15" ht="3" customHeight="1" x14ac:dyDescent="0.25"/>
    <row r="81" spans="2:5" x14ac:dyDescent="0.25">
      <c r="B81" s="171"/>
      <c r="C81" s="14" t="s">
        <v>323</v>
      </c>
      <c r="D81" s="14"/>
      <c r="E81" s="172"/>
    </row>
    <row r="82" spans="2:5" x14ac:dyDescent="0.25">
      <c r="B82" s="3"/>
      <c r="C82" s="24" t="s">
        <v>37</v>
      </c>
      <c r="E82" s="2"/>
    </row>
    <row r="83" spans="2:5" x14ac:dyDescent="0.25">
      <c r="B83" s="3"/>
      <c r="C83" s="24" t="s">
        <v>36</v>
      </c>
      <c r="E83" s="2"/>
    </row>
    <row r="84" spans="2:5" x14ac:dyDescent="0.25">
      <c r="B84" s="3"/>
      <c r="C84" s="24" t="s">
        <v>35</v>
      </c>
      <c r="E84" s="2"/>
    </row>
    <row r="85" spans="2:5" x14ac:dyDescent="0.25">
      <c r="B85" s="3"/>
      <c r="C85" s="24" t="s">
        <v>34</v>
      </c>
      <c r="E85" s="2"/>
    </row>
    <row r="86" spans="2:5" x14ac:dyDescent="0.25">
      <c r="B86" s="3"/>
      <c r="C86" s="24" t="s">
        <v>38</v>
      </c>
      <c r="E86" s="2"/>
    </row>
    <row r="87" spans="2:5" x14ac:dyDescent="0.25">
      <c r="B87" s="3"/>
      <c r="C87" s="24" t="s">
        <v>39</v>
      </c>
      <c r="E87" s="2"/>
    </row>
    <row r="88" spans="2:5" x14ac:dyDescent="0.25">
      <c r="B88" s="3"/>
      <c r="C88" s="24" t="s">
        <v>40</v>
      </c>
      <c r="E88" s="2"/>
    </row>
    <row r="89" spans="2:5" x14ac:dyDescent="0.25">
      <c r="B89" s="3"/>
      <c r="C89" s="24" t="s">
        <v>41</v>
      </c>
      <c r="E89" s="2"/>
    </row>
    <row r="90" spans="2:5" x14ac:dyDescent="0.25">
      <c r="B90" s="3"/>
      <c r="C90" s="24" t="s">
        <v>42</v>
      </c>
      <c r="E90" s="2"/>
    </row>
    <row r="91" spans="2:5" x14ac:dyDescent="0.25">
      <c r="B91" s="3"/>
      <c r="C91" s="24" t="s">
        <v>43</v>
      </c>
      <c r="E91" s="2"/>
    </row>
    <row r="92" spans="2:5" x14ac:dyDescent="0.25">
      <c r="B92" s="3"/>
      <c r="C92" s="24" t="s">
        <v>44</v>
      </c>
      <c r="E92" s="2"/>
    </row>
    <row r="93" spans="2:5" x14ac:dyDescent="0.25">
      <c r="B93" s="3"/>
      <c r="C93" s="24" t="s">
        <v>45</v>
      </c>
      <c r="E93" s="2"/>
    </row>
    <row r="94" spans="2:5" x14ac:dyDescent="0.25">
      <c r="B94" s="3"/>
      <c r="C94" s="24" t="s">
        <v>46</v>
      </c>
      <c r="E94" s="2"/>
    </row>
    <row r="95" spans="2:5" x14ac:dyDescent="0.25">
      <c r="B95" s="3"/>
      <c r="C95" s="24" t="s">
        <v>47</v>
      </c>
      <c r="E95" s="2"/>
    </row>
    <row r="96" spans="2:5" x14ac:dyDescent="0.25">
      <c r="B96" s="3"/>
      <c r="C96" s="24" t="s">
        <v>48</v>
      </c>
      <c r="E96" s="2"/>
    </row>
    <row r="97" spans="2:5" x14ac:dyDescent="0.25">
      <c r="B97" s="3"/>
      <c r="C97" s="24" t="s">
        <v>49</v>
      </c>
      <c r="E97" s="2"/>
    </row>
    <row r="98" spans="2:5" x14ac:dyDescent="0.25">
      <c r="B98" s="3"/>
      <c r="C98" s="24" t="s">
        <v>400</v>
      </c>
      <c r="E98" s="2"/>
    </row>
    <row r="99" spans="2:5" x14ac:dyDescent="0.25">
      <c r="B99" s="3"/>
      <c r="C99" s="24"/>
      <c r="E99" s="2"/>
    </row>
    <row r="100" spans="2:5" x14ac:dyDescent="0.25">
      <c r="B100" s="3"/>
      <c r="C100" s="24"/>
      <c r="E100" s="2"/>
    </row>
    <row r="101" spans="2:5" x14ac:dyDescent="0.25">
      <c r="B101" s="3"/>
      <c r="C101" s="24"/>
      <c r="E101" s="2"/>
    </row>
    <row r="102" spans="2:5" x14ac:dyDescent="0.25">
      <c r="B102" s="3"/>
      <c r="C102" s="24"/>
      <c r="E102" s="2"/>
    </row>
    <row r="103" spans="2:5" x14ac:dyDescent="0.25">
      <c r="B103" s="3"/>
      <c r="C103" s="24"/>
      <c r="E103" s="2"/>
    </row>
    <row r="104" spans="2:5" x14ac:dyDescent="0.25">
      <c r="B104" s="3"/>
      <c r="C104" s="24"/>
      <c r="E104" s="2"/>
    </row>
    <row r="105" spans="2:5" x14ac:dyDescent="0.25">
      <c r="B105" s="3"/>
      <c r="C105" s="24"/>
      <c r="E105" s="2"/>
    </row>
    <row r="106" spans="2:5" ht="3" customHeight="1" x14ac:dyDescent="0.25">
      <c r="B106" s="1"/>
      <c r="C106" s="19"/>
      <c r="D106" s="19"/>
      <c r="E106" s="4"/>
    </row>
  </sheetData>
  <dataValidations count="1">
    <dataValidation type="whole" allowBlank="1" showInputMessage="1" showErrorMessage="1" sqref="D74:D76" xr:uid="{B33CE015-6B5C-49D2-8A48-4B78C4C8B174}">
      <formula1>0</formula1>
      <formula2>5</formula2>
    </dataValidation>
  </dataValidation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8FE29471780D84A94267838E16A50FE" ma:contentTypeVersion="39" ma:contentTypeDescription="Create a new document." ma:contentTypeScope="" ma:versionID="9684237063c1b3f2fb7bbc474cbb7037">
  <xsd:schema xmlns:xsd="http://www.w3.org/2001/XMLSchema" xmlns:xs="http://www.w3.org/2001/XMLSchema" xmlns:p="http://schemas.microsoft.com/office/2006/metadata/properties" xmlns:ns2="77655a84-7736-4631-83da-edf0fbed8f2d" xmlns:ns3="f3c929a2-2f57-4795-b572-06c11c03bc76" targetNamespace="http://schemas.microsoft.com/office/2006/metadata/properties" ma:root="true" ma:fieldsID="04e35cf5867cc5919cc58af8d74ac809" ns2:_="" ns3:_="">
    <xsd:import namespace="77655a84-7736-4631-83da-edf0fbed8f2d"/>
    <xsd:import namespace="f3c929a2-2f57-4795-b572-06c11c03bc7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NotebookType" minOccurs="0"/>
                <xsd:element ref="ns2:FolderType" minOccurs="0"/>
                <xsd:element ref="ns2:CultureName" minOccurs="0"/>
                <xsd:element ref="ns2:AppVersion" minOccurs="0"/>
                <xsd:element ref="ns2:TeamsChannelId" minOccurs="0"/>
                <xsd:element ref="ns2:Owner" minOccurs="0"/>
                <xsd:element ref="ns2:Math_Settings" minOccurs="0"/>
                <xsd:element ref="ns2:DefaultSectionNames" minOccurs="0"/>
                <xsd:element ref="ns2:Templates" minOccurs="0"/>
                <xsd:element ref="ns2:Leaders" minOccurs="0"/>
                <xsd:element ref="ns2:Members" minOccurs="0"/>
                <xsd:element ref="ns2:Member_Groups" minOccurs="0"/>
                <xsd:element ref="ns2:Distribution_Groups" minOccurs="0"/>
                <xsd:element ref="ns2:LMS_Mappings" minOccurs="0"/>
                <xsd:element ref="ns2:Invited_Leaders" minOccurs="0"/>
                <xsd:element ref="ns2:Invited_Members" minOccurs="0"/>
                <xsd:element ref="ns2:Self_Registration_Enabled" minOccurs="0"/>
                <xsd:element ref="ns2:Has_Leaders_Only_SectionGroup" minOccurs="0"/>
                <xsd:element ref="ns2:Is_Collaboration_Space_Locked" minOccurs="0"/>
                <xsd:element ref="ns2:IsNotebookLocked" minOccurs="0"/>
                <xsd:element ref="ns2:Teams_Channel_Section_Location"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element ref="ns2:lcf76f155ced4ddcb4097134ff3c332f" minOccurs="0"/>
                <xsd:element ref="ns3:TaxCatchAll"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55a84-7736-4631-83da-edf0fbed8f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NotebookType" ma:index="12" nillable="true" ma:displayName="Notebook Type" ma:internalName="NotebookType">
      <xsd:simpleType>
        <xsd:restriction base="dms:Text"/>
      </xsd:simpleType>
    </xsd:element>
    <xsd:element name="FolderType" ma:index="13" nillable="true" ma:displayName="Folder Type" ma:internalName="FolderType">
      <xsd:simpleType>
        <xsd:restriction base="dms:Text"/>
      </xsd:simpleType>
    </xsd:element>
    <xsd:element name="CultureName" ma:index="14" nillable="true" ma:displayName="Culture Name" ma:internalName="CultureName">
      <xsd:simpleType>
        <xsd:restriction base="dms:Text"/>
      </xsd:simpleType>
    </xsd:element>
    <xsd:element name="AppVersion" ma:index="15" nillable="true" ma:displayName="App Version" ma:internalName="AppVersion">
      <xsd:simpleType>
        <xsd:restriction base="dms:Text"/>
      </xsd:simpleType>
    </xsd:element>
    <xsd:element name="TeamsChannelId" ma:index="16" nillable="true" ma:displayName="Teams Channel Id" ma:internalName="TeamsChannelId">
      <xsd:simpleType>
        <xsd:restriction base="dms:Text"/>
      </xsd:simpleType>
    </xsd:element>
    <xsd:element name="Owner" ma:index="17" nillable="true" ma:displayName="Owner"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ath_Settings" ma:index="18" nillable="true" ma:displayName="Math Settings" ma:internalName="Math_Settings">
      <xsd:simpleType>
        <xsd:restriction base="dms:Text"/>
      </xsd:simpleType>
    </xsd:element>
    <xsd:element name="DefaultSectionNames" ma:index="19" nillable="true" ma:displayName="Default Section Names" ma:internalName="DefaultSectionNames">
      <xsd:simpleType>
        <xsd:restriction base="dms:Note">
          <xsd:maxLength value="255"/>
        </xsd:restriction>
      </xsd:simpleType>
    </xsd:element>
    <xsd:element name="Templates" ma:index="20" nillable="true" ma:displayName="Templates" ma:internalName="Templates">
      <xsd:simpleType>
        <xsd:restriction base="dms:Note">
          <xsd:maxLength value="255"/>
        </xsd:restriction>
      </xsd:simpleType>
    </xsd:element>
    <xsd:element name="Leaders" ma:index="21" nillable="true" ma:displayName="Leaders" ma:internalName="Lead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s" ma:index="22" nillable="true" ma:displayName="Members" ma:internalName="Member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mber_Groups" ma:index="23" nillable="true" ma:displayName="Member Groups" ma:internalName="Member_Groups">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istribution_Groups" ma:index="24" nillable="true" ma:displayName="Distribution Groups" ma:internalName="Distribution_Groups">
      <xsd:simpleType>
        <xsd:restriction base="dms:Note">
          <xsd:maxLength value="255"/>
        </xsd:restriction>
      </xsd:simpleType>
    </xsd:element>
    <xsd:element name="LMS_Mappings" ma:index="25" nillable="true" ma:displayName="LMS Mappings" ma:internalName="LMS_Mappings">
      <xsd:simpleType>
        <xsd:restriction base="dms:Note">
          <xsd:maxLength value="255"/>
        </xsd:restriction>
      </xsd:simpleType>
    </xsd:element>
    <xsd:element name="Invited_Leaders" ma:index="26" nillable="true" ma:displayName="Invited Leaders" ma:internalName="Invited_Leaders">
      <xsd:simpleType>
        <xsd:restriction base="dms:Note">
          <xsd:maxLength value="255"/>
        </xsd:restriction>
      </xsd:simpleType>
    </xsd:element>
    <xsd:element name="Invited_Members" ma:index="27" nillable="true" ma:displayName="Invited Members" ma:internalName="Invited_Members">
      <xsd:simpleType>
        <xsd:restriction base="dms:Note">
          <xsd:maxLength value="255"/>
        </xsd:restriction>
      </xsd:simpleType>
    </xsd:element>
    <xsd:element name="Self_Registration_Enabled" ma:index="28" nillable="true" ma:displayName="Self Registration Enabled" ma:internalName="Self_Registration_Enabled">
      <xsd:simpleType>
        <xsd:restriction base="dms:Boolean"/>
      </xsd:simpleType>
    </xsd:element>
    <xsd:element name="Has_Leaders_Only_SectionGroup" ma:index="29" nillable="true" ma:displayName="Has Leaders Only SectionGroup" ma:internalName="Has_Leaders_Only_SectionGroup">
      <xsd:simpleType>
        <xsd:restriction base="dms:Boolean"/>
      </xsd:simpleType>
    </xsd:element>
    <xsd:element name="Is_Collaboration_Space_Locked" ma:index="30" nillable="true" ma:displayName="Is Collaboration Space Locked" ma:internalName="Is_Collaboration_Space_Locked">
      <xsd:simpleType>
        <xsd:restriction base="dms:Boolean"/>
      </xsd:simpleType>
    </xsd:element>
    <xsd:element name="IsNotebookLocked" ma:index="31" nillable="true" ma:displayName="Is Notebook Locked" ma:internalName="IsNotebookLocked">
      <xsd:simpleType>
        <xsd:restriction base="dms:Boolean"/>
      </xsd:simpleType>
    </xsd:element>
    <xsd:element name="Teams_Channel_Section_Location" ma:index="32" nillable="true" ma:displayName="Teams Channel Section Location" ma:internalName="Teams_Channel_Section_Location">
      <xsd:simpleType>
        <xsd:restriction base="dms:Text"/>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MediaServiceDateTaken" ma:index="39" nillable="true" ma:displayName="MediaServiceDateTaken" ma:hidden="true" ma:indexed="true" ma:internalName="MediaServiceDateTaken" ma:readOnly="true">
      <xsd:simpleType>
        <xsd:restriction base="dms:Text"/>
      </xsd:simpleType>
    </xsd:element>
    <xsd:element name="MediaServiceObjectDetectorVersions" ma:index="40" nillable="true" ma:displayName="MediaServiceObjectDetectorVersions" ma:hidden="true" ma:indexed="true" ma:internalName="MediaServiceObjectDetectorVersions" ma:readOnly="true">
      <xsd:simpleType>
        <xsd:restriction base="dms:Text"/>
      </xsd:simpleType>
    </xsd:element>
    <xsd:element name="MediaLengthInSeconds" ma:index="41" nillable="true" ma:displayName="MediaLengthInSeconds" ma:hidden="true" ma:internalName="MediaLengthInSeconds" ma:readOnly="true">
      <xsd:simpleType>
        <xsd:restriction base="dms:Unknown"/>
      </xsd:simpleType>
    </xsd:element>
    <xsd:element name="lcf76f155ced4ddcb4097134ff3c332f" ma:index="43" nillable="true" ma:taxonomy="true" ma:internalName="lcf76f155ced4ddcb4097134ff3c332f" ma:taxonomyFieldName="MediaServiceImageTags" ma:displayName="Image Tags" ma:readOnly="false" ma:fieldId="{5cf76f15-5ced-4ddc-b409-7134ff3c332f}" ma:taxonomyMulti="true" ma:sspId="b8ed7cba-b263-44e1-aaea-116db9091a5a" ma:termSetId="09814cd3-568e-fe90-9814-8d621ff8fb84" ma:anchorId="fba54fb3-c3e1-fe81-a776-ca4b69148c4d" ma:open="true" ma:isKeyword="false">
      <xsd:complexType>
        <xsd:sequence>
          <xsd:element ref="pc:Terms" minOccurs="0" maxOccurs="1"/>
        </xsd:sequence>
      </xsd:complexType>
    </xsd:element>
    <xsd:element name="MediaServiceLocation" ma:index="45" nillable="true" ma:displayName="Location" ma:indexed="true" ma:internalName="MediaServiceLocation"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3c929a2-2f57-4795-b572-06c11c03bc76" elementFormDefault="qualified">
    <xsd:import namespace="http://schemas.microsoft.com/office/2006/documentManagement/types"/>
    <xsd:import namespace="http://schemas.microsoft.com/office/infopath/2007/PartnerControls"/>
    <xsd:element name="SharedWithUsers" ma:index="3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internalName="SharedWithDetails" ma:readOnly="true">
      <xsd:simpleType>
        <xsd:restriction base="dms:Note">
          <xsd:maxLength value="255"/>
        </xsd:restriction>
      </xsd:simpleType>
    </xsd:element>
    <xsd:element name="TaxCatchAll" ma:index="44" nillable="true" ma:displayName="Taxonomy Catch All Column" ma:hidden="true" ma:list="{f0880f13-e734-4c09-a7f2-d110ecae0091}" ma:internalName="TaxCatchAll" ma:showField="CatchAllData" ma:web="f3c929a2-2f57-4795-b572-06c11c03bc7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f3c929a2-2f57-4795-b572-06c11c03bc76" xsi:nil="true"/>
    <lcf76f155ced4ddcb4097134ff3c332f xmlns="77655a84-7736-4631-83da-edf0fbed8f2d">
      <Terms xmlns="http://schemas.microsoft.com/office/infopath/2007/PartnerControls"/>
    </lcf76f155ced4ddcb4097134ff3c332f>
    <AppVersion xmlns="77655a84-7736-4631-83da-edf0fbed8f2d" xsi:nil="true"/>
    <IsNotebookLocked xmlns="77655a84-7736-4631-83da-edf0fbed8f2d" xsi:nil="true"/>
    <DefaultSectionNames xmlns="77655a84-7736-4631-83da-edf0fbed8f2d" xsi:nil="true"/>
    <Math_Settings xmlns="77655a84-7736-4631-83da-edf0fbed8f2d" xsi:nil="true"/>
    <Owner xmlns="77655a84-7736-4631-83da-edf0fbed8f2d">
      <UserInfo>
        <DisplayName/>
        <AccountId xsi:nil="true"/>
        <AccountType/>
      </UserInfo>
    </Owner>
    <Distribution_Groups xmlns="77655a84-7736-4631-83da-edf0fbed8f2d" xsi:nil="true"/>
    <LMS_Mappings xmlns="77655a84-7736-4631-83da-edf0fbed8f2d" xsi:nil="true"/>
    <Invited_Leaders xmlns="77655a84-7736-4631-83da-edf0fbed8f2d" xsi:nil="true"/>
    <Templates xmlns="77655a84-7736-4631-83da-edf0fbed8f2d" xsi:nil="true"/>
    <NotebookType xmlns="77655a84-7736-4631-83da-edf0fbed8f2d" xsi:nil="true"/>
    <TeamsChannelId xmlns="77655a84-7736-4631-83da-edf0fbed8f2d" xsi:nil="true"/>
    <Teams_Channel_Section_Location xmlns="77655a84-7736-4631-83da-edf0fbed8f2d" xsi:nil="true"/>
    <Has_Leaders_Only_SectionGroup xmlns="77655a84-7736-4631-83da-edf0fbed8f2d" xsi:nil="true"/>
    <Leaders xmlns="77655a84-7736-4631-83da-edf0fbed8f2d">
      <UserInfo>
        <DisplayName/>
        <AccountId xsi:nil="true"/>
        <AccountType/>
      </UserInfo>
    </Leaders>
    <Is_Collaboration_Space_Locked xmlns="77655a84-7736-4631-83da-edf0fbed8f2d" xsi:nil="true"/>
    <Members xmlns="77655a84-7736-4631-83da-edf0fbed8f2d">
      <UserInfo>
        <DisplayName/>
        <AccountId xsi:nil="true"/>
        <AccountType/>
      </UserInfo>
    </Members>
    <Self_Registration_Enabled xmlns="77655a84-7736-4631-83da-edf0fbed8f2d" xsi:nil="true"/>
    <CultureName xmlns="77655a84-7736-4631-83da-edf0fbed8f2d" xsi:nil="true"/>
    <Invited_Members xmlns="77655a84-7736-4631-83da-edf0fbed8f2d" xsi:nil="true"/>
    <Member_Groups xmlns="77655a84-7736-4631-83da-edf0fbed8f2d">
      <UserInfo>
        <DisplayName/>
        <AccountId xsi:nil="true"/>
        <AccountType/>
      </UserInfo>
    </Member_Groups>
    <FolderType xmlns="77655a84-7736-4631-83da-edf0fbed8f2d" xsi:nil="true"/>
  </documentManagement>
</p:properties>
</file>

<file path=customXml/itemProps1.xml><?xml version="1.0" encoding="utf-8"?>
<ds:datastoreItem xmlns:ds="http://schemas.openxmlformats.org/officeDocument/2006/customXml" ds:itemID="{F8060688-374B-4D19-ACE2-76234F4E3165}">
  <ds:schemaRefs>
    <ds:schemaRef ds:uri="http://schemas.microsoft.com/sharepoint/v3/contenttype/forms"/>
  </ds:schemaRefs>
</ds:datastoreItem>
</file>

<file path=customXml/itemProps2.xml><?xml version="1.0" encoding="utf-8"?>
<ds:datastoreItem xmlns:ds="http://schemas.openxmlformats.org/officeDocument/2006/customXml" ds:itemID="{EF940010-8D9D-4066-AAFA-0E39C88C0C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55a84-7736-4631-83da-edf0fbed8f2d"/>
    <ds:schemaRef ds:uri="f3c929a2-2f57-4795-b572-06c11c03bc7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3D8BFAB-26C9-4F88-9308-04D0332A69B6}">
  <ds:schemaRefs>
    <ds:schemaRef ds:uri="http://schemas.microsoft.com/office/2006/metadata/properties"/>
    <ds:schemaRef ds:uri="http://schemas.microsoft.com/office/infopath/2007/PartnerControls"/>
    <ds:schemaRef ds:uri="f3c929a2-2f57-4795-b572-06c11c03bc76"/>
    <ds:schemaRef ds:uri="77655a84-7736-4631-83da-edf0fbed8f2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1_Disclaimer</vt:lpstr>
      <vt:lpstr>2_Instructions</vt:lpstr>
      <vt:lpstr>3_Questionnaire</vt:lpstr>
      <vt:lpstr>4_Project_Summary</vt:lpstr>
      <vt:lpstr>5_Present_Value_Calculation</vt:lpstr>
      <vt:lpstr>6_Question_24_Examples</vt:lpstr>
      <vt:lpstr>Commercial Benefit Model</vt:lpstr>
      <vt:lpstr>Example Model</vt:lpstr>
      <vt:lpstr>Model with Instructions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Michael Kimmelman</dc:creator>
  <cp:keywords/>
  <dc:description/>
  <cp:lastModifiedBy>Hannah Craig</cp:lastModifiedBy>
  <cp:revision/>
  <dcterms:created xsi:type="dcterms:W3CDTF">2021-04-08T19:03:29Z</dcterms:created>
  <dcterms:modified xsi:type="dcterms:W3CDTF">2025-10-22T22:23:09Z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0x010100E8FE29471780D84A94267838E16A50FE</vt:lpwstr>
  </property>
  <property fmtid="{D5CDD505-2E9C-101B-9397-08002B2CF9AE}" pid="3" name="MediaServiceImageTags">
    <vt:lpwstr/>
  </property>
</Properties>
</file>